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PEC members" sheetId="1" r:id="rId3"/>
    <sheet state="visible" name="APEC MSME website" sheetId="2" r:id="rId4"/>
    <sheet state="visible" name="APEC main cities" sheetId="3" r:id="rId5"/>
    <sheet state="visible" name="Searching Methodolgy" sheetId="4" r:id="rId6"/>
  </sheets>
  <definedNames/>
  <calcPr/>
</workbook>
</file>

<file path=xl/sharedStrings.xml><?xml version="1.0" encoding="utf-8"?>
<sst xmlns="http://schemas.openxmlformats.org/spreadsheetml/2006/main" count="1227" uniqueCount="659">
  <si>
    <t>Date of Joining</t>
  </si>
  <si>
    <t>Australia</t>
  </si>
  <si>
    <t>6-7 Nov 1989</t>
  </si>
  <si>
    <t>Brunei Darussalam</t>
  </si>
  <si>
    <t>Canada</t>
  </si>
  <si>
    <t>Chile</t>
  </si>
  <si>
    <t>11-12 Nov 1994</t>
  </si>
  <si>
    <t>People's Republic of China</t>
  </si>
  <si>
    <t>12-14 Nov 1991</t>
  </si>
  <si>
    <t>Hong Kong, China</t>
  </si>
  <si>
    <t>Indonesia</t>
  </si>
  <si>
    <t>Japan</t>
  </si>
  <si>
    <t>Republic of Korea</t>
  </si>
  <si>
    <t>Malaysia</t>
  </si>
  <si>
    <t>Mexico</t>
  </si>
  <si>
    <t>17-19 Nov 1993</t>
  </si>
  <si>
    <t>New Zealand</t>
  </si>
  <si>
    <t>Papua New Guinea</t>
  </si>
  <si>
    <t>Peru</t>
  </si>
  <si>
    <t>14-15 Nov 1998</t>
  </si>
  <si>
    <t>The Philippines</t>
  </si>
  <si>
    <t>Russia</t>
  </si>
  <si>
    <t>Singapore</t>
  </si>
  <si>
    <t>Chinese Taipei</t>
  </si>
  <si>
    <t>Thailand</t>
  </si>
  <si>
    <t>The United States</t>
  </si>
  <si>
    <t>Viet Nam</t>
  </si>
  <si>
    <t>APEC</t>
  </si>
  <si>
    <t>ASEAN</t>
  </si>
  <si>
    <t>International</t>
  </si>
  <si>
    <t>Country</t>
  </si>
  <si>
    <t>Province/State</t>
  </si>
  <si>
    <t>City</t>
  </si>
  <si>
    <t>Association/Organsation/Gov.Department</t>
  </si>
  <si>
    <t>Link</t>
  </si>
  <si>
    <t>SEAANZ: Small Business research</t>
  </si>
  <si>
    <t>https://www.seaanz.org/</t>
  </si>
  <si>
    <t>Small Business Association of Australia</t>
  </si>
  <si>
    <t>https://smallbusinessassociation.com.au/</t>
  </si>
  <si>
    <t>Australian Bureau of Statistics</t>
  </si>
  <si>
    <t>http://abs.gov.au/</t>
  </si>
  <si>
    <t>business.gov.au</t>
  </si>
  <si>
    <t>https://www.business.gov.au/</t>
  </si>
  <si>
    <t>Committee for Economic Development of Australia</t>
  </si>
  <si>
    <t>http://www.ceda.com.au/</t>
  </si>
  <si>
    <t>Australian Chamber of Commerce and Industry</t>
  </si>
  <si>
    <t>https://www.australianchamber.com.au/</t>
  </si>
  <si>
    <t>New South Wales</t>
  </si>
  <si>
    <t>Small business services, NSW Government</t>
  </si>
  <si>
    <t>https://www.nsw.gov.au/services/services-by-need/small-business/small-business/</t>
  </si>
  <si>
    <t>Business &amp; Industry in New South Wales</t>
  </si>
  <si>
    <t>https://www.industry.nsw.gov.au/business-and-industry-in-nsw</t>
  </si>
  <si>
    <t>NSW Small Business Commissioner</t>
  </si>
  <si>
    <t>https://www.smallbusiness.nsw.gov.au/</t>
  </si>
  <si>
    <t>NSW Business Chamber</t>
  </si>
  <si>
    <t>https://www.nswbusinesschamber.com.au/</t>
  </si>
  <si>
    <t>Sydney</t>
  </si>
  <si>
    <t>Sydney Business Chamber</t>
  </si>
  <si>
    <t>https://www.thechamber.com.au/</t>
  </si>
  <si>
    <t>Victoria</t>
  </si>
  <si>
    <t>Business Victoria</t>
  </si>
  <si>
    <t>http://www.business.vic.gov.au/</t>
  </si>
  <si>
    <t>Small Business Centres Victoria</t>
  </si>
  <si>
    <t>https://www.sbcv.com.au/</t>
  </si>
  <si>
    <t>Victorian Small Business Commission</t>
  </si>
  <si>
    <t>https://www.vsbc.vic.gov.au/</t>
  </si>
  <si>
    <t>Small Business Festival</t>
  </si>
  <si>
    <t>https://festival.business.vic.gov.au/</t>
  </si>
  <si>
    <t>Small Business Mentoring Service</t>
  </si>
  <si>
    <t>http://www.sbms.org.au/</t>
  </si>
  <si>
    <t>Department of Economic Development, Jobs, Transport and Resources</t>
  </si>
  <si>
    <t>https://economicdevelopment.vic.gov.au/</t>
  </si>
  <si>
    <t>Victorian Chamber of Commerce and Industry</t>
  </si>
  <si>
    <t>https://www.victorianchamber.com.au/</t>
  </si>
  <si>
    <t>Melbourne</t>
  </si>
  <si>
    <t>The Melbourne Chamber of Commerce</t>
  </si>
  <si>
    <t>https://www.victorianchamber.com.au/business-solutions/melbourne-chamber-commerce</t>
  </si>
  <si>
    <t>Queensland</t>
  </si>
  <si>
    <t>Brisbane</t>
  </si>
  <si>
    <t>Western Australia</t>
  </si>
  <si>
    <t>Perth</t>
  </si>
  <si>
    <t>South Australia</t>
  </si>
  <si>
    <t>Adelaide</t>
  </si>
  <si>
    <t>National Bureau if Statistics of China</t>
  </si>
  <si>
    <t>http://www.stats.gov.cn/</t>
  </si>
  <si>
    <t>Ministry of Commerce of the People's Repulbic of China</t>
  </si>
  <si>
    <t>http://www.mofcom.gov.cn/</t>
  </si>
  <si>
    <t>China Council For The Promotion of International Trade</t>
  </si>
  <si>
    <t>http://www.ccpit.org/</t>
  </si>
  <si>
    <t>http://www.chinasme.org.cn/</t>
  </si>
  <si>
    <t>http://www.ca-sme.org/</t>
  </si>
  <si>
    <t>Shanghai</t>
  </si>
  <si>
    <t>http://www.cpitsh.org/</t>
  </si>
  <si>
    <t>http://www.shanghai.gov.cn/nw2/nw2314/nw2319/nw32905/nw32914/nw32994/nw32997/nw39733/index.html</t>
  </si>
  <si>
    <t>Beijing</t>
  </si>
  <si>
    <t>http://www.ccpitbj.org/</t>
  </si>
  <si>
    <t>http://www.smebj.cn/</t>
  </si>
  <si>
    <t>Tianjin</t>
  </si>
  <si>
    <t>http://www.ccpittj.org/cn/</t>
  </si>
  <si>
    <t>http://www.tjfic.com/</t>
  </si>
  <si>
    <t>Hong Kong Chamber of Commerce in China - Tianjin</t>
  </si>
  <si>
    <t>http://www.hkccc.tj.cn/cn/index.asp</t>
  </si>
  <si>
    <t>http://zxqy.tj.gov.cn/</t>
  </si>
  <si>
    <t>http://stats.tj.gov.cn/</t>
  </si>
  <si>
    <t>Guangdong</t>
  </si>
  <si>
    <t>Shenzhen</t>
  </si>
  <si>
    <t>http://www.tradow.com/</t>
  </si>
  <si>
    <t>http://szsmb.szjmxxw.gov.cn/</t>
  </si>
  <si>
    <t>http://www.szsme.com/</t>
  </si>
  <si>
    <t>http://szgcc.cn/</t>
  </si>
  <si>
    <t>http://hkccq.org/</t>
  </si>
  <si>
    <t>http://www.agesz.net/</t>
  </si>
  <si>
    <t>http://www.sztj.gov.cn/</t>
  </si>
  <si>
    <t>Hong Kong Chamber of Commerce in China - Guangdong</t>
  </si>
  <si>
    <t>http://www.hkcccgd.org/</t>
  </si>
  <si>
    <t>广东统计信息网</t>
  </si>
  <si>
    <t>http://www.gdstats.gov.cn/</t>
  </si>
  <si>
    <t>广东省中小企业发展促进会</t>
  </si>
  <si>
    <t>http://www.gdsme.org/about/</t>
  </si>
  <si>
    <t>广东省国际贸易促进委员会</t>
  </si>
  <si>
    <t>http://www.gdefair.com/</t>
  </si>
  <si>
    <t>Sichuan</t>
  </si>
  <si>
    <t>四川省统计</t>
  </si>
  <si>
    <t>Sichuan Provincial Statistics</t>
  </si>
  <si>
    <t>http://www.sc.stats.gov.cn/</t>
  </si>
  <si>
    <t>Chengdu</t>
  </si>
  <si>
    <t>成都工商行政管理局</t>
  </si>
  <si>
    <t>http://www.cdgs.gov.cn/</t>
  </si>
  <si>
    <t>成都市中小企业服务中心</t>
  </si>
  <si>
    <t>http://www.cdsme.com/</t>
  </si>
  <si>
    <t>成都市統計局</t>
  </si>
  <si>
    <t>http://www.cdstats.chengdu.gov.cn/</t>
  </si>
  <si>
    <t>Dongguan</t>
  </si>
  <si>
    <t>东莞市工商联总商会</t>
  </si>
  <si>
    <t>http://www.dggsl.org/#ad-image-0</t>
  </si>
  <si>
    <t>东莞市中小企业发展与上市促进会</t>
  </si>
  <si>
    <t>http://www.dgsme.org/</t>
  </si>
  <si>
    <t>东莞市统计局</t>
  </si>
  <si>
    <t>http://tjj.dg.gov.cn</t>
  </si>
  <si>
    <t>Chongqing</t>
  </si>
  <si>
    <t>重庆微型企业发展网</t>
  </si>
  <si>
    <t>http://www.cqwq.gov.cn/</t>
  </si>
  <si>
    <t>重庆巿中小企业局</t>
  </si>
  <si>
    <t>http://jxq.cq.gov.cn/index.html</t>
  </si>
  <si>
    <t>重庆巿中小企业協会</t>
  </si>
  <si>
    <t>http://www.cqzxxh.com/</t>
  </si>
  <si>
    <t>重庆市工商业联合会.重庆市总商会</t>
  </si>
  <si>
    <t>http://www.cqgcc.com.cn/</t>
  </si>
  <si>
    <t>重庆市统计局</t>
  </si>
  <si>
    <t>http://www.cqtj.gov.cn/</t>
  </si>
  <si>
    <t>Liaoning</t>
  </si>
  <si>
    <t>Shenyang</t>
  </si>
  <si>
    <t>沈阳市工商局</t>
  </si>
  <si>
    <t>Shenyang City of Industry Bureau</t>
  </si>
  <si>
    <t>http://www.sygsj.gov.cn/</t>
  </si>
  <si>
    <t>沈阳市中小企业公共服务平台</t>
  </si>
  <si>
    <t>http://www.smesy.gov.cn/</t>
  </si>
  <si>
    <t>沈阳市贸促会</t>
  </si>
  <si>
    <t>http://www.ccpitsy.org/</t>
  </si>
  <si>
    <t>沈阳市统计局</t>
  </si>
  <si>
    <t>http://www.sysinet.gov.cn/</t>
  </si>
  <si>
    <t>Hubei</t>
  </si>
  <si>
    <t>湖北省统计局</t>
  </si>
  <si>
    <t>http://www.stats-hb.gov.cn/info/iList.jsp?cat_id=10436</t>
  </si>
  <si>
    <t>湖北省中小企业公共服务平台</t>
  </si>
  <si>
    <t>http://www.hbsme.com.cn/</t>
  </si>
  <si>
    <t>Wuhan</t>
  </si>
  <si>
    <t>武漢中小企业公共服务平台</t>
  </si>
  <si>
    <t>http://www.whsme.net.cn/</t>
  </si>
  <si>
    <t>小微創業空間</t>
  </si>
  <si>
    <t>http://www.027smetbs.com/index.html</t>
  </si>
  <si>
    <t>武漢巿商务局</t>
  </si>
  <si>
    <t>http://sw.wuhan.gov.cn/html/</t>
  </si>
  <si>
    <t>武漢巿經濟和信息化委員會</t>
  </si>
  <si>
    <t>http://jxw.wuhan.gov.cn/</t>
  </si>
  <si>
    <t>武漢工商聯合會　武漢巿總商會</t>
  </si>
  <si>
    <t>http://www.whsgsl.org.cn/</t>
  </si>
  <si>
    <t>武漢巿政务公開數據服務網</t>
  </si>
  <si>
    <t>http://www.wuhandata.gov.cn</t>
  </si>
  <si>
    <t>HKSAR</t>
  </si>
  <si>
    <t>Hong Kong</t>
  </si>
  <si>
    <t>GovHK: Economic Report &amp; Business Statistics</t>
  </si>
  <si>
    <t>https://www.gov.hk/en/business/market/economic/index.htm</t>
  </si>
  <si>
    <t>Commerce and Economic Development Bureau</t>
  </si>
  <si>
    <t>https://www.cedb.gov.hk/index.htm</t>
  </si>
  <si>
    <t>Federation of Hong Kong Business Associations Worldwide</t>
  </si>
  <si>
    <t>https://www.hkfederation.org.hk/</t>
  </si>
  <si>
    <t>The Hong Kong Chinese Enterprises Association</t>
  </si>
  <si>
    <t>http://www.hkcea.com/</t>
  </si>
  <si>
    <t>Federation of Hong Kong industries</t>
  </si>
  <si>
    <t>https://www.industryhk.org/en/</t>
  </si>
  <si>
    <t>TID - Support and Consultation Centre for SMEs</t>
  </si>
  <si>
    <t>https://www.success.tid.gov.hk/tc_chi/whatsnew/whatsnew.html</t>
  </si>
  <si>
    <t>Hong Kong Small and Medium Enterprises Association</t>
  </si>
  <si>
    <t>https://www.hksme.hk/</t>
  </si>
  <si>
    <t>Chinese General Chamber of Commerce</t>
  </si>
  <si>
    <t>https://www.cgcc.org.hk/en/</t>
  </si>
  <si>
    <t>The Hong Kong General Chamber of Small and Medium Business</t>
  </si>
  <si>
    <t>http://www.hkgcsmb.org.hk/</t>
  </si>
  <si>
    <t>Hong Kong General Chamber of Commerce</t>
  </si>
  <si>
    <t>https://www.chamber.org.hk/en/index.aspx</t>
  </si>
  <si>
    <t>The American Chamber of Commerce in Hong Kong</t>
  </si>
  <si>
    <t>https://www.amcham.org.hk/</t>
  </si>
  <si>
    <t>Hong Kong China Chamber of Commerce</t>
  </si>
  <si>
    <t>https://www.hkchcc.com/</t>
  </si>
  <si>
    <t>Hong Kong Small &amp; Medium Enterprises General Association</t>
  </si>
  <si>
    <t>http://www.hksmega.org</t>
  </si>
  <si>
    <t>The Association of Sino Enterprises Promotion</t>
  </si>
  <si>
    <t>http://asep.org.hk/</t>
  </si>
  <si>
    <t>Hong Kong Greater China SME Alliance Association</t>
  </si>
  <si>
    <t>http://www.greaterchinasme.com/landing.htm</t>
  </si>
  <si>
    <t>Hong Kong Promotion Association for Small and Medium Enterprises</t>
  </si>
  <si>
    <t>http://www.sme-china.com/</t>
  </si>
  <si>
    <t>Hong Kong SME Development Federation Ltd</t>
  </si>
  <si>
    <t>https://www.facebook.com/smedf/?fref=ts</t>
  </si>
  <si>
    <t>SME Global Alliance Limited</t>
  </si>
  <si>
    <t>http://www.smeglobal.org/</t>
  </si>
  <si>
    <t>SME Startup Portal</t>
  </si>
  <si>
    <t>http://sme.hktdc.com/en/index.html</t>
  </si>
  <si>
    <t>Census and Statistics Department</t>
  </si>
  <si>
    <t>http://www.censtatd.gov.hk/</t>
  </si>
  <si>
    <t>Brunei-Muara District</t>
  </si>
  <si>
    <t>Sengkurong</t>
  </si>
  <si>
    <t>Trade Regulations of Canada</t>
  </si>
  <si>
    <t>http://hong-kong-economy-research.hktdc.com/business-news/article/Small-Business-Resources/Trade-Regulations-of-Canada/sbr/en/1/1X46GO3X/1X006MX9.htm</t>
  </si>
  <si>
    <t>Ministry of Economic Development, Job Creation and Trade</t>
  </si>
  <si>
    <t>https://www.ontario.ca/page/small-business-access</t>
  </si>
  <si>
    <t>Small Business Enterprise Centre</t>
  </si>
  <si>
    <t>https://www.ontario.ca/page/small-business-enterprise-centre-and-community-based-provider-locations</t>
  </si>
  <si>
    <t>Canadian Chamber of Commerce</t>
  </si>
  <si>
    <t>http://www.chamber.ca/</t>
  </si>
  <si>
    <t>SME Research and Statistics</t>
  </si>
  <si>
    <t>http://www.ic.gc.ca/eic/site/061.nsf/eng/Home</t>
  </si>
  <si>
    <t xml:space="preserve">Ontario </t>
  </si>
  <si>
    <t>Ottawa</t>
  </si>
  <si>
    <t>Invest Ottawa</t>
  </si>
  <si>
    <t>https://www.investottawa.ca/</t>
  </si>
  <si>
    <t>Alberta</t>
  </si>
  <si>
    <t>Edmonton</t>
  </si>
  <si>
    <t>British Columbia</t>
  </si>
  <si>
    <t>Manitoba</t>
  </si>
  <si>
    <t>Winnipeg</t>
  </si>
  <si>
    <t>New Brunswick</t>
  </si>
  <si>
    <t>Fredericton</t>
  </si>
  <si>
    <t>Newfoundland and Labrador</t>
  </si>
  <si>
    <t>St. John's</t>
  </si>
  <si>
    <t>Nova Scotia</t>
  </si>
  <si>
    <t>Halifax</t>
  </si>
  <si>
    <t>Ontario</t>
  </si>
  <si>
    <t>Toronto</t>
  </si>
  <si>
    <t>Prince Edward Island</t>
  </si>
  <si>
    <t>Charlottetown</t>
  </si>
  <si>
    <t>Quebec</t>
  </si>
  <si>
    <t>Quebec City</t>
  </si>
  <si>
    <t>Saskatchewan</t>
  </si>
  <si>
    <t>Regina</t>
  </si>
  <si>
    <t>Northwest Territories</t>
  </si>
  <si>
    <t>Yellowknife</t>
  </si>
  <si>
    <t>Nunavut</t>
  </si>
  <si>
    <t>Iqaluit</t>
  </si>
  <si>
    <t>Yukon</t>
  </si>
  <si>
    <t>Whitehorse</t>
  </si>
  <si>
    <t>Danang</t>
  </si>
  <si>
    <t>Danang Association Of Small &amp; Medium Enterprises</t>
  </si>
  <si>
    <t>http://www.danasme.vn/</t>
  </si>
  <si>
    <t>Hong Kong Business Association Vietnam</t>
  </si>
  <si>
    <t>https://www.hkbav.org/</t>
  </si>
  <si>
    <t>GENERAL STATISTICS OFFICE of VIET NAM</t>
  </si>
  <si>
    <t>https://www.gso.gov.vn</t>
  </si>
  <si>
    <t>Ministry of Planning and Investment</t>
  </si>
  <si>
    <t>http://www.mpi.gov.vn/en/Pages/default.aspx</t>
  </si>
  <si>
    <t>Ministry of Industry and Trade</t>
  </si>
  <si>
    <t>http://www.moit.gov.vn/</t>
  </si>
  <si>
    <t>US-Vietnam Trade Council</t>
  </si>
  <si>
    <t>http://www.usvtc.org/</t>
  </si>
  <si>
    <t>German Business Association</t>
  </si>
  <si>
    <t>http://www.gba-vietnam.org/</t>
  </si>
  <si>
    <t>Canada-Vietnam Trade Council</t>
  </si>
  <si>
    <t>http://canada-vietnamtrade.org/</t>
  </si>
  <si>
    <t xml:space="preserve">The Japanese Chamber of Commerce and Industry in Vientam </t>
  </si>
  <si>
    <t>http://jbav.vn/en/</t>
  </si>
  <si>
    <t>U.S. Minority Business Development Agency</t>
  </si>
  <si>
    <t>http://www.mbda.gov/</t>
  </si>
  <si>
    <t>Univted States Patent and Trademark Office</t>
  </si>
  <si>
    <t>https://www.uspto.gov/</t>
  </si>
  <si>
    <t>Small Business and Self-Employed One-Stop Resource</t>
  </si>
  <si>
    <t>https://www.irs.gov/businesses/small-businesses-self-employed</t>
  </si>
  <si>
    <t>Small Business Expo</t>
  </si>
  <si>
    <t>https://www.thesmallbusinessexpo.com/</t>
  </si>
  <si>
    <t>US Small business administrative</t>
  </si>
  <si>
    <t>https://www.sba.gov/</t>
  </si>
  <si>
    <t>Small Business Majority</t>
  </si>
  <si>
    <t>http://www.smallbusinessmajority.org/</t>
  </si>
  <si>
    <t>Small Business Committee</t>
  </si>
  <si>
    <t>https://smallbusiness.house.gov/</t>
  </si>
  <si>
    <t>Senate Committee on Small Business and Entrepreneurship</t>
  </si>
  <si>
    <t>United States International Trade Commission</t>
  </si>
  <si>
    <t>Office of the United States Trade Representative</t>
  </si>
  <si>
    <t>Department Of Commerce</t>
  </si>
  <si>
    <t>Census Bureau</t>
  </si>
  <si>
    <t>https://www.census.gov/</t>
  </si>
  <si>
    <t>United States Chamber of Commerce</t>
  </si>
  <si>
    <t>California</t>
  </si>
  <si>
    <t>California Small Business Association</t>
  </si>
  <si>
    <t>https://csba.com/</t>
  </si>
  <si>
    <t>California Small Business Development Center</t>
  </si>
  <si>
    <t>http://www.californiasbdc.org/</t>
  </si>
  <si>
    <t>Los Angeles</t>
  </si>
  <si>
    <t>Los Angeles Area Chamber of Commerce</t>
  </si>
  <si>
    <t>https://lachamber.com/</t>
  </si>
  <si>
    <t>LA business portal</t>
  </si>
  <si>
    <t>http://business.lacity.org/</t>
  </si>
  <si>
    <t>Small Business Development Centers LA</t>
  </si>
  <si>
    <t>https://smallbizla.org/</t>
  </si>
  <si>
    <t>Los Angeles County Economic Development Corporation</t>
  </si>
  <si>
    <t>https://laedc.org/</t>
  </si>
  <si>
    <t>New York</t>
  </si>
  <si>
    <t>New York City</t>
  </si>
  <si>
    <t>Empire State Development, New York</t>
  </si>
  <si>
    <t>https://esd.ny.gov/</t>
  </si>
  <si>
    <t>The New York Small Business Development Center</t>
  </si>
  <si>
    <t>http://www.nyssbdc.org/index.aspx</t>
  </si>
  <si>
    <t>New York City Economic Development Corporation</t>
  </si>
  <si>
    <t>https://www.nycedc.com/</t>
  </si>
  <si>
    <t>NYC Small Business Services</t>
  </si>
  <si>
    <t>https://www1.nyc.gov/site/sbs/index.page</t>
  </si>
  <si>
    <t>Illinois</t>
  </si>
  <si>
    <t>Illinois Department of Commerce &amp; Economic Opportunity</t>
  </si>
  <si>
    <t>https://www.illinois.gov/dceo/Pages/default.aspx</t>
  </si>
  <si>
    <t>Technology Entrepreneur Center, College Of Engineering</t>
  </si>
  <si>
    <t>https://tec.illinois.edu/</t>
  </si>
  <si>
    <t>Chicago</t>
  </si>
  <si>
    <t>Small Business Development Centers</t>
  </si>
  <si>
    <t>https://www.cityofchicago.org/city/en/depts/bacp/sbc/small_business_centerhome.html</t>
  </si>
  <si>
    <t>Polsky Center for Entrepreneurship and Innovation, University of Chicago</t>
  </si>
  <si>
    <t>https://polsky.uchicago.edu/</t>
  </si>
  <si>
    <t>Chicagoland Chamber of Commerce</t>
  </si>
  <si>
    <t>https://www.chicagolandchamber.org/</t>
  </si>
  <si>
    <t>CENTER FOR TECHNOLOGY AND ENTREPRENEURSHIP</t>
  </si>
  <si>
    <t>https://1871.com/</t>
  </si>
  <si>
    <t>San Francisco</t>
  </si>
  <si>
    <t>San francisco Business Portal</t>
  </si>
  <si>
    <t>https://businessportal.sfgov.org/</t>
  </si>
  <si>
    <t>Office of Small Business</t>
  </si>
  <si>
    <t>https://sfosb.org/</t>
  </si>
  <si>
    <t>Maryland</t>
  </si>
  <si>
    <t>Department of Commerce</t>
  </si>
  <si>
    <t>http://commerce.maryland.gov/</t>
  </si>
  <si>
    <t>Baltimore</t>
  </si>
  <si>
    <t>Small Business Resource Center</t>
  </si>
  <si>
    <t>http://www.sbrcbaltimore.com/</t>
  </si>
  <si>
    <t>Baltimore Development Corporation</t>
  </si>
  <si>
    <t>http://baltimoredevelopment.com/</t>
  </si>
  <si>
    <t>Florida</t>
  </si>
  <si>
    <t>Jacksonville</t>
  </si>
  <si>
    <t>Florida Economic Development Council</t>
  </si>
  <si>
    <t>https://fedconline.org/</t>
  </si>
  <si>
    <t>Texas</t>
  </si>
  <si>
    <t>Texas Economic Development</t>
  </si>
  <si>
    <t>Official Texas Economic Development Corporation</t>
  </si>
  <si>
    <t>Houston</t>
  </si>
  <si>
    <t xml:space="preserve">University of Houston-Small Business Development Center </t>
  </si>
  <si>
    <t>https://www.sbdc.uh.edu/sbdc/default.asp</t>
  </si>
  <si>
    <t>OFFICE OF BUSINESS OPPORTUNITY</t>
  </si>
  <si>
    <t>http://www.houstontx.gov/obo/</t>
  </si>
  <si>
    <t>Asia Chamber of Commerce</t>
  </si>
  <si>
    <t>http://www.asianchamber-hou.org/</t>
  </si>
  <si>
    <t>World Chamber of Commerce of Texas</t>
  </si>
  <si>
    <t>http://wcct.org/</t>
  </si>
  <si>
    <t>Houston Metro Chamber of Commerce</t>
  </si>
  <si>
    <t>https://houstonmetrocc.org/</t>
  </si>
  <si>
    <t>Houston Northwest Chamber of Commerce</t>
  </si>
  <si>
    <t>http://www.houstonnwchamber.org/</t>
  </si>
  <si>
    <t>Houston East End Chamber of Commerce</t>
  </si>
  <si>
    <t>https://www.eecoc.org/</t>
  </si>
  <si>
    <t>Pennsylvania</t>
  </si>
  <si>
    <t>Philadelphia</t>
  </si>
  <si>
    <t>The Chamber of Commerce for Greater Philadelphia</t>
  </si>
  <si>
    <t>https://chamberphl.com/</t>
  </si>
  <si>
    <t>Small Business Development Center, University of Pennsylvania</t>
  </si>
  <si>
    <t>https://whartonsbdc.wharton.upenn.edu/</t>
  </si>
  <si>
    <t>Pennsylvania Business One-Stop Shop</t>
  </si>
  <si>
    <t>https://business.pa.gov/</t>
  </si>
  <si>
    <t>Department of Community and Economic Development</t>
  </si>
  <si>
    <t>https://dced.pa.gov/</t>
  </si>
  <si>
    <t>Department of Labour and Industry</t>
  </si>
  <si>
    <t>https://www.dli.pa.gov/Pages/default.aspx</t>
  </si>
  <si>
    <t>Center of City Philadelphia</t>
  </si>
  <si>
    <t>https://centercityphila.org/</t>
  </si>
  <si>
    <t>Entrepreneurs forum of Greater Philadephia</t>
  </si>
  <si>
    <t>https://efgp.wildapricot.org/</t>
  </si>
  <si>
    <t>New Jersey</t>
  </si>
  <si>
    <t>Economics Development Authority</t>
  </si>
  <si>
    <t>https://www.njeda.com/</t>
  </si>
  <si>
    <t>Business Portal</t>
  </si>
  <si>
    <t>https://www.nj.gov/njbusiness/</t>
  </si>
  <si>
    <t>Department of Labor and Workforce Development</t>
  </si>
  <si>
    <t>https://www.nj.gov/labor/</t>
  </si>
  <si>
    <t>New Jersey Small Business Development Centers</t>
  </si>
  <si>
    <t>http://www.njsbdc.com/</t>
  </si>
  <si>
    <t>New Jersey Business and Industry Association</t>
  </si>
  <si>
    <t>https://www.njbia.org/</t>
  </si>
  <si>
    <t>Newark</t>
  </si>
  <si>
    <t>Rutgers Newark Small Business Development Center</t>
  </si>
  <si>
    <t>http://www.business.rutgers.edu/rnsbdc</t>
  </si>
  <si>
    <t>Small Business Development Centre, New Jersey</t>
  </si>
  <si>
    <t>http://www.rnsbdc.com/</t>
  </si>
  <si>
    <t>Greater Newark Chamber of Commerce</t>
  </si>
  <si>
    <t>http://newarknychamber.org/</t>
  </si>
  <si>
    <t>Kentucky</t>
  </si>
  <si>
    <t>Louisville</t>
  </si>
  <si>
    <t>Kentucky Chamber of Commerce</t>
  </si>
  <si>
    <t>https://www.kychamber.com/</t>
  </si>
  <si>
    <t>Missouri</t>
  </si>
  <si>
    <t>Kansas City</t>
  </si>
  <si>
    <t>Kansas City Area Development Council</t>
  </si>
  <si>
    <t>http://www.thinkkc.com/</t>
  </si>
  <si>
    <t>Department of Economic Development</t>
  </si>
  <si>
    <t>https://ded.mo.gov/</t>
  </si>
  <si>
    <t>Missouris Economic Development Council</t>
  </si>
  <si>
    <t>https://www.showme.org/</t>
  </si>
  <si>
    <t>Missouri Small Business &amp; Technology Development Centers</t>
  </si>
  <si>
    <t>https://missouribusiness.net/sbtdc/</t>
  </si>
  <si>
    <t>Washington</t>
  </si>
  <si>
    <t>Seattle</t>
  </si>
  <si>
    <t>Seattle Economic Development Commission</t>
  </si>
  <si>
    <t>http://seattleedc.com/</t>
  </si>
  <si>
    <t>Office of Economic Development</t>
  </si>
  <si>
    <t>https://www.seattle.gov/economicdevelopment/</t>
  </si>
  <si>
    <t>Washington Area Chamber Of Commerce</t>
  </si>
  <si>
    <t>http://www.washmochamber.org/</t>
  </si>
  <si>
    <t>DC Chamber of Commerce</t>
  </si>
  <si>
    <t>https://www.dcchamber.org/</t>
  </si>
  <si>
    <t>Washington Economic Development Association</t>
  </si>
  <si>
    <t>http://www.wedaonline.org/</t>
  </si>
  <si>
    <t>Minnesota</t>
  </si>
  <si>
    <t>Small Business Assistance Office</t>
  </si>
  <si>
    <t>https://mn.gov/deed/business/help/sbao/</t>
  </si>
  <si>
    <t>Employment and Economic Development</t>
  </si>
  <si>
    <t>https://mn.gov/deed/</t>
  </si>
  <si>
    <t>Alaska</t>
  </si>
  <si>
    <t>Alaska Small Business Development Center</t>
  </si>
  <si>
    <t>https://aksbdc.org/</t>
  </si>
  <si>
    <t>Alaska, Department of Commerce, Community, and Economic Development DIVISION OF ECONOMIC DEVELOPMENT</t>
  </si>
  <si>
    <t>https://www.commerce.alaska.gov/web/ded/dev/smallbusinessassistancecenter.aspx</t>
  </si>
  <si>
    <t>Anchorage</t>
  </si>
  <si>
    <t>Anchorage Economic Development Corporation</t>
  </si>
  <si>
    <t>https://aedcweb.com/</t>
  </si>
  <si>
    <t>SME Support, JAPAN</t>
  </si>
  <si>
    <t>http://www.smrj.go.jp/english/</t>
  </si>
  <si>
    <t>Ministry of Economy, Trade and Industry</t>
  </si>
  <si>
    <t>http://www.meti.go.jp/english/</t>
  </si>
  <si>
    <t>Ministry of Finance Japan</t>
  </si>
  <si>
    <t>https://www.mof.go.jp/english/</t>
  </si>
  <si>
    <t>National Statistic Centre</t>
  </si>
  <si>
    <t>https://www.nstac.go.jp/en/index.html</t>
  </si>
  <si>
    <t>The Small and Medium Enterprise Agency</t>
  </si>
  <si>
    <t>http://www.chusho.meti.go.jp/index.html</t>
  </si>
  <si>
    <t>Japan External Trade Organisation (JETRO)</t>
  </si>
  <si>
    <t>https://www.jetro.go.jp/en/</t>
  </si>
  <si>
    <t>Tokyo</t>
  </si>
  <si>
    <t>Tokyo Metropolitan Small and Medium Enterprise Support Center</t>
  </si>
  <si>
    <t>http://www.tokyo-kosha.or.jp/english/</t>
  </si>
  <si>
    <t>Tokyo SME Support Centre</t>
  </si>
  <si>
    <t>https://www.tokyo-trade-center.or.jp/TTC/en/index.html</t>
  </si>
  <si>
    <t>Tokyo Metropolitian Industrial Technology Research Institute</t>
  </si>
  <si>
    <t>http://www.iri-tokyo.jp/site/english/</t>
  </si>
  <si>
    <t>The Tokyo Chamber of Commerce and Industry</t>
  </si>
  <si>
    <t>https://www.tokyo-cci.or.jp/english/</t>
  </si>
  <si>
    <t>Kanagawa</t>
  </si>
  <si>
    <t>Yokohama</t>
  </si>
  <si>
    <t>Yokohama Economic Affairs Bureau</t>
  </si>
  <si>
    <t>http://translate-en.city.yokohama.lg.jp/keizai/</t>
  </si>
  <si>
    <t>The Yokohama Chamber of Commerce and Industry</t>
  </si>
  <si>
    <t>https://www.yokohama-cci.or.jp/english/</t>
  </si>
  <si>
    <t>Osaka</t>
  </si>
  <si>
    <t>Osaka Buiness and Investment Center</t>
  </si>
  <si>
    <t>https://o-bic.net/</t>
  </si>
  <si>
    <t>Invest Osaka</t>
  </si>
  <si>
    <t>https://www.investosaka.jp/eng/</t>
  </si>
  <si>
    <t>Osaka Urban Industry Promotion Center</t>
  </si>
  <si>
    <t>http://toshigata.ne.jp/en/</t>
  </si>
  <si>
    <t>The Osaka Chamber of Commerce and Industry</t>
  </si>
  <si>
    <t>https://www.osaka.cci.or.jp/e/</t>
  </si>
  <si>
    <t>Aichi</t>
  </si>
  <si>
    <t>Nagoya</t>
  </si>
  <si>
    <t>Nagoya Chamber of Commerce &amp; Industry</t>
  </si>
  <si>
    <t>http://www.nagoya-cci.or.jp/eng/</t>
  </si>
  <si>
    <t>Hokkaido</t>
  </si>
  <si>
    <t>Sapporo</t>
  </si>
  <si>
    <t>The Sapporo Chamber of Commerce and Industry</t>
  </si>
  <si>
    <t>https://www.sapporo-cci.or.jp/worldbusiness/index-ch.html</t>
  </si>
  <si>
    <t>Hyogo</t>
  </si>
  <si>
    <t>Kobe</t>
  </si>
  <si>
    <t>The Kobe Chamber of Commerce and Industry</t>
  </si>
  <si>
    <t>http://kobe-cci.weebly.com/</t>
  </si>
  <si>
    <t>SME Portal .SG</t>
  </si>
  <si>
    <t>https://www.smeportal.sg/content/smeportal/en/home.html</t>
  </si>
  <si>
    <t>SME Centre @SMF</t>
  </si>
  <si>
    <t>http://www.smecentre-smf.sg/</t>
  </si>
  <si>
    <t>Singapore International Chamber of Commerce</t>
  </si>
  <si>
    <t>https://www.sicc.com.sg/</t>
  </si>
  <si>
    <t>Ministry of Trade and Industry</t>
  </si>
  <si>
    <t>https://www.mti.gov.sg/Pages/home.aspx</t>
  </si>
  <si>
    <t>Department of Statistics</t>
  </si>
  <si>
    <t>https://www.singstat.gov.sg/</t>
  </si>
  <si>
    <t>Economic Development Board</t>
  </si>
  <si>
    <t>https://www.edb.gov.sg/</t>
  </si>
  <si>
    <t>Exnterprise Singapore</t>
  </si>
  <si>
    <t>https://www.enterprisesg.gov.sg/</t>
  </si>
  <si>
    <t>Singapore Business Association</t>
  </si>
  <si>
    <t>http://www.sba.sg/</t>
  </si>
  <si>
    <t>Association of Small &amp; Medium Enterprises</t>
  </si>
  <si>
    <t>http://asme.org.sg/about/</t>
  </si>
  <si>
    <t>Singapore Business Federation</t>
  </si>
  <si>
    <t>http://www.sbf.org.sg</t>
  </si>
  <si>
    <t>China Enterprises Association (Singapore)</t>
  </si>
  <si>
    <t>http://www.cea.org.sg/</t>
  </si>
  <si>
    <t>中華民國對外貿易發展協會</t>
  </si>
  <si>
    <t>Taiwan External Trade Development Council</t>
  </si>
  <si>
    <t>http://www.taitra.com.tw/</t>
  </si>
  <si>
    <t>內政部統計處</t>
  </si>
  <si>
    <t>Statistics Department, Ministry of the Interior</t>
  </si>
  <si>
    <t>https://www.moi.gov.tw/stat/</t>
  </si>
  <si>
    <t>經濟部統計處</t>
  </si>
  <si>
    <t>Statistics Department, Ministry of Economic Affairs</t>
  </si>
  <si>
    <t>https://www.moea.gov.tw/MNS/dos/home/Home.aspx</t>
  </si>
  <si>
    <t>經濟部投資業務處</t>
  </si>
  <si>
    <t>Investment Bureau, Ministry of Economic Affairs</t>
  </si>
  <si>
    <t>https://www.dois.moea.gov.tw/</t>
  </si>
  <si>
    <t>Small and Medium Enterprise Foundation, Taiwan</t>
  </si>
  <si>
    <t>http://www.smeft.org.tw/index.html</t>
  </si>
  <si>
    <t>微型創業鳳凰</t>
  </si>
  <si>
    <t>https://beboss.wda.gov.tw/cht/index.php</t>
  </si>
  <si>
    <t>中小企學習網</t>
  </si>
  <si>
    <t>http://www.erpc.org.tw/</t>
  </si>
  <si>
    <t>社團法人中華民國全國中小企業總會</t>
  </si>
  <si>
    <t>http://www.nasme.org.tw</t>
  </si>
  <si>
    <t>經濟部中小企業處</t>
  </si>
  <si>
    <t>https://www.moeasmea.gov.tw/mp.asp?mp=2</t>
  </si>
  <si>
    <t>Kaohsiung</t>
  </si>
  <si>
    <t>高雄巿中小企業協會</t>
  </si>
  <si>
    <t>http://www.khae.org/information.html</t>
  </si>
  <si>
    <t>New Taipei</t>
  </si>
  <si>
    <t>新台北市經濟發展局</t>
  </si>
  <si>
    <t>https://www.economic.ntpc.gov.tw/</t>
  </si>
  <si>
    <t>新台北巿商業總會</t>
  </si>
  <si>
    <t>New Taipei City Chamber of Commerce</t>
  </si>
  <si>
    <t>http://www.tcoc.net.tw/</t>
  </si>
  <si>
    <t>Trade Regulations of Australia</t>
  </si>
  <si>
    <t>http://hong-kong-economy-research.hktdc.com/business-news/article/Small-Business-Resources/Trade-Regulations-of-Australia/sbr/en/1/1X46GO3X/1X006MWA.htm</t>
  </si>
  <si>
    <t>Trade Regulations of China</t>
  </si>
  <si>
    <t>http://hong-kong-economy-research.hktdc.com/business-news/article/Small-Business-Resources/Trade-Regulations-of-China/sbr/en/1/1X46GO3X/1X006MY8.htm</t>
  </si>
  <si>
    <t>Trade Regulations of Japan</t>
  </si>
  <si>
    <t>http://hong-kong-economy-research.hktdc.com/business-news/article/Small-Business-Resources/Trade-Regulations-of-Japan/sbr/en/1/1X46GO3X/1X006N03.htm</t>
  </si>
  <si>
    <t>Tainan</t>
  </si>
  <si>
    <t>臺南中小企業服務團</t>
  </si>
  <si>
    <t>Tainan SMEs Service Group</t>
  </si>
  <si>
    <t>http://airp.org.tw/188/cht/index.php</t>
  </si>
  <si>
    <t>台南巿工商發展投資策進會/台南巿中小企業服務中心</t>
  </si>
  <si>
    <t>Tainan Industrial Development &amp; Investment Promotion Committee</t>
  </si>
  <si>
    <t>http://idipc.tncg.gov.tw/profile.asp?le=tchinese</t>
  </si>
  <si>
    <t>台南巿政府經濟發展局</t>
  </si>
  <si>
    <t>http://web.tainan.gov.tw//economic/default.asp</t>
  </si>
  <si>
    <t>Taoyuan</t>
  </si>
  <si>
    <t>桃園市工商發展投資策進會</t>
  </si>
  <si>
    <t>http://icdipc.tycg.gov.tw/</t>
  </si>
  <si>
    <t>桃園投資通招商網</t>
  </si>
  <si>
    <t>Taoyuan City Investment Service Center</t>
  </si>
  <si>
    <t>http://invest.tycg.gov.tw/index.jsp</t>
  </si>
  <si>
    <t>Taichung</t>
  </si>
  <si>
    <t>臺中市政府經濟發展局</t>
  </si>
  <si>
    <t>https://www.economic.taichung.gov.tw/</t>
  </si>
  <si>
    <t>大台中中小企業協會</t>
  </si>
  <si>
    <t>https://www.facebook.com/gtcasme/</t>
  </si>
  <si>
    <t>行政院國家發展基金創業天使計畫</t>
  </si>
  <si>
    <t xml:space="preserve">Development Fund Business Angel Project, National Executive Yuan </t>
  </si>
  <si>
    <t>http://www.angel885.org.tw/</t>
  </si>
  <si>
    <t>新北創力坊</t>
  </si>
  <si>
    <t>New Taipei Innosquare (Chinese only)</t>
  </si>
  <si>
    <t>http://www.innosquare.economic.ntpc.net.tw/site/</t>
  </si>
  <si>
    <t>Titan Taiwan Innovation Technology Arena</t>
  </si>
  <si>
    <t>https://www.titan.org.tw/zh/</t>
  </si>
  <si>
    <t>新創圓夢網</t>
  </si>
  <si>
    <t>https://sme.moeasmea.gov.tw/Startup/</t>
  </si>
  <si>
    <t>政府電子採購網</t>
  </si>
  <si>
    <t>Government E-Procurement Network</t>
  </si>
  <si>
    <t>http://web.pcc.gov.tw/pishtml/pisindex.html</t>
  </si>
  <si>
    <t>SME Inoovation Centre</t>
  </si>
  <si>
    <t>Asia-Pacific Economic Cooperation</t>
  </si>
  <si>
    <t>https://www.apec.org/</t>
  </si>
  <si>
    <t>Association of Southeast Asian Nations</t>
  </si>
  <si>
    <t>https://asean.org/</t>
  </si>
  <si>
    <t>ASEAN SME Service Center</t>
  </si>
  <si>
    <t>http://www.aseansme.org/home</t>
  </si>
  <si>
    <t>APEC MSME MARKETPLACE</t>
  </si>
  <si>
    <t>https://apecmsmemarketplace.com/</t>
  </si>
  <si>
    <t>International Trade Centre</t>
  </si>
  <si>
    <t>http://www.intracen.org/</t>
  </si>
  <si>
    <t>The Federation of International Trade Association</t>
  </si>
  <si>
    <t>http://fita.org</t>
  </si>
  <si>
    <t>ASEAN SME Academy</t>
  </si>
  <si>
    <t>http://www.asean-sme-academy.org/</t>
  </si>
  <si>
    <t>Entrepreneur.com</t>
  </si>
  <si>
    <t>https://www.entrepreneur.com/</t>
  </si>
  <si>
    <t>Entrepreneurship.org</t>
  </si>
  <si>
    <t>https://www.entrepreneurship.org/</t>
  </si>
  <si>
    <t>National Business Incubation Association</t>
  </si>
  <si>
    <t>https://inbia.org/</t>
  </si>
  <si>
    <t>Economy &amp; Growth Data, WorldBank</t>
  </si>
  <si>
    <t>https://data.worldbank.org/topic/economy-and-growth</t>
  </si>
  <si>
    <t>SME Association Of Malaysia</t>
  </si>
  <si>
    <t>http://smeam.org/</t>
  </si>
  <si>
    <t>Malaysia External Trade Development Corporation</t>
  </si>
  <si>
    <t>http://www.matrade.gov.my/en/</t>
  </si>
  <si>
    <t>Malaysia Investment Development Authority</t>
  </si>
  <si>
    <t>http://www.mida.gov.my/home/</t>
  </si>
  <si>
    <t>The National Chamber of Commerce and Industry of Malaysia</t>
  </si>
  <si>
    <t>http://www.nccim.org.my/</t>
  </si>
  <si>
    <t>Kuala Lumpur</t>
  </si>
  <si>
    <t>Kuala Lumpur Malay Chamber</t>
  </si>
  <si>
    <t>https://klmcc.org/</t>
  </si>
  <si>
    <t>Ministry of Economy, Development and Tourism</t>
  </si>
  <si>
    <t>http://www.economia.gob.cl/</t>
  </si>
  <si>
    <t>Ministry of Trade, industry and Energy</t>
  </si>
  <si>
    <t>http://english.motie.go.kr/www/main.do</t>
  </si>
  <si>
    <t>Ministry of SMEs and Startups</t>
  </si>
  <si>
    <t>http://www.mss.go.kr/site/eng/main.do</t>
  </si>
  <si>
    <t>Korea Federation of SMEs</t>
  </si>
  <si>
    <t>https://www.kbiz.or.kr/home/homeIndex.do?menuCode=eng</t>
  </si>
  <si>
    <t>Korea Trade-Investment Promotion Agency</t>
  </si>
  <si>
    <t>http://english.kotra.or.kr/foreign/main/KHEMUI010M.html?LOCALE=en</t>
  </si>
  <si>
    <t>Secretariat of Economy</t>
  </si>
  <si>
    <t>https://www.gob.mx/se</t>
  </si>
  <si>
    <t>BusinessNZ</t>
  </si>
  <si>
    <t>https://www.businessnz.org.nz/</t>
  </si>
  <si>
    <t>Business.govt.nz</t>
  </si>
  <si>
    <t>https://www.business.govt.nz</t>
  </si>
  <si>
    <t>Ministry of Business, Innovation and Employment</t>
  </si>
  <si>
    <t>https://www.mbie.govt.nz/</t>
  </si>
  <si>
    <t>NEW ZEALAND CHAMBER OF COMMERCE</t>
  </si>
  <si>
    <t>https://www.newzealandchambers.co.nz/</t>
  </si>
  <si>
    <t>Department of Trade and Industry</t>
  </si>
  <si>
    <t>https://www.dti.gov.ph</t>
  </si>
  <si>
    <t>The Russian Association of Small and Medium Enterprises</t>
  </si>
  <si>
    <t>http://www.rasme.ru/</t>
  </si>
  <si>
    <t>All-Russian non-governmental organization of small and medium business</t>
  </si>
  <si>
    <t>http://opora.ru/en/</t>
  </si>
  <si>
    <t>Federal Web Portal For Small And Medium Sized Enterprises</t>
  </si>
  <si>
    <t>http://en.smb.gov.ru/sme/</t>
  </si>
  <si>
    <t>Ministry Of Economic Development Of The Russian Federation</t>
  </si>
  <si>
    <t>http://economy.gov.ru/en/home</t>
  </si>
  <si>
    <t>Office of Small and Medium Enterprises Promotion</t>
  </si>
  <si>
    <t>http://www.sme.go.th/en/</t>
  </si>
  <si>
    <t>Thailand SME Development Project</t>
  </si>
  <si>
    <t>Search by APEC member countries' states/province or  cities, results are categorized into 3 level: country*, province/state/city</t>
  </si>
  <si>
    <t>country level ususally is the country's website of government organisation/other NGO without specific province/state/city</t>
  </si>
  <si>
    <t>keywords used</t>
  </si>
  <si>
    <t>#SMEs; #MSMEs; #Small Business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</si>
</sst>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8">
    <font>
      <sz val="10.0"/>
      <color rgb="FF000000"/>
      <name val="Arial"/>
    </font>
    <font>
      <b/>
      <u/>
      <sz val="10.0"/>
      <color rgb="FF0A0A0A"/>
      <name val="Arial"/>
    </font>
    <font>
      <b/>
      <sz val="10.0"/>
      <color rgb="FF0A0A0A"/>
      <name val="Arial"/>
    </font>
    <font>
      <i/>
      <u/>
      <sz val="10.0"/>
      <color rgb="FF0000FF"/>
      <name val="Arial"/>
    </font>
    <font>
      <sz val="10.0"/>
      <name val="Arial"/>
    </font>
    <font>
      <sz val="10.0"/>
      <color rgb="FF0A0A0A"/>
      <name val="Arial"/>
    </font>
    <font>
      <b/>
    </font>
    <font/>
    <font>
      <u/>
      <color rgb="FF0000FF"/>
    </font>
    <font>
      <u/>
      <color rgb="FF0000FF"/>
    </font>
    <font>
      <u/>
      <color rgb="FF0000FF"/>
    </font>
    <font>
      <b/>
      <sz val="11.0"/>
      <color rgb="FF0B0080"/>
      <name val="Sans-serif"/>
    </font>
    <font>
      <sz val="11.0"/>
      <color rgb="FF0B0080"/>
      <name val="Sans-serif"/>
    </font>
    <font>
      <name val="Arial"/>
    </font>
    <font>
      <u/>
      <color rgb="FF1155CC"/>
      <name val="Arial"/>
    </font>
    <font>
      <u/>
      <color rgb="FF1155CC"/>
      <name val="Arial"/>
    </font>
    <font>
      <u/>
      <color rgb="FF1155CC"/>
      <name val="Arial"/>
    </font>
    <font>
      <u/>
      <color rgb="FF1155CC"/>
      <name val="Arial"/>
    </font>
    <font>
      <u/>
      <color rgb="FF1155CC"/>
      <name val="Arial"/>
    </font>
    <font>
      <u/>
      <sz val="11.0"/>
      <color rgb="FF0B0080"/>
      <name val="Sans-serif"/>
    </font>
    <font>
      <u/>
      <color rgb="FF000000"/>
      <name val="Arial"/>
    </font>
    <font>
      <u/>
      <color rgb="FF1155CC"/>
      <name val="Arial"/>
    </font>
    <font>
      <u/>
      <color rgb="FF1155CC"/>
      <name val="Arial"/>
    </font>
    <font>
      <color rgb="FF000000"/>
      <name val="Arial"/>
    </font>
    <font>
      <u/>
      <color rgb="FF0000FF"/>
    </font>
    <font>
      <u/>
      <color rgb="FF0000FF"/>
    </font>
    <font>
      <u/>
      <color rgb="FF1155CC"/>
      <name val="Arial"/>
    </font>
    <font>
      <u/>
      <color rgb="FF0000FF"/>
    </font>
  </fonts>
  <fills count="5">
    <fill>
      <patternFill patternType="none"/>
    </fill>
    <fill>
      <patternFill patternType="lightGray"/>
    </fill>
    <fill>
      <patternFill patternType="solid">
        <fgColor rgb="FFABCDEF"/>
        <bgColor rgb="FFABCDEF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2">
    <border/>
    <border>
      <right/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4" numFmtId="0" xfId="0" applyFont="1"/>
    <xf borderId="0" fillId="3" fontId="5" numFmtId="0" xfId="0" applyAlignment="1" applyFill="1" applyFont="1">
      <alignment readingOrder="0"/>
    </xf>
    <xf borderId="0" fillId="0" fontId="4" numFmtId="0" xfId="0" applyAlignment="1" applyFont="1">
      <alignment readingOrder="0"/>
    </xf>
    <xf borderId="0" fillId="0" fontId="6" numFmtId="0" xfId="0" applyFont="1"/>
    <xf borderId="0" fillId="0" fontId="7" numFmtId="0" xfId="0" applyFont="1"/>
    <xf borderId="0" fillId="0" fontId="8" numFmtId="0" xfId="0" applyFont="1"/>
    <xf borderId="0" fillId="0" fontId="7" numFmtId="0" xfId="0" applyFont="1"/>
    <xf borderId="0" fillId="0" fontId="9" numFmtId="0" xfId="0" applyAlignment="1" applyFont="1">
      <alignment readingOrder="0"/>
    </xf>
    <xf borderId="0" fillId="0" fontId="6" numFmtId="0" xfId="0" applyAlignment="1" applyFont="1">
      <alignment readingOrder="0"/>
    </xf>
    <xf borderId="0" fillId="0" fontId="7" numFmtId="0" xfId="0" applyAlignment="1" applyFont="1">
      <alignment readingOrder="0"/>
    </xf>
    <xf borderId="0" fillId="0" fontId="10" numFmtId="0" xfId="0" applyAlignment="1" applyFont="1">
      <alignment readingOrder="0"/>
    </xf>
    <xf borderId="0" fillId="0" fontId="7" numFmtId="0" xfId="0" applyAlignment="1" applyFont="1">
      <alignment readingOrder="0"/>
    </xf>
    <xf borderId="0" fillId="0" fontId="11" numFmtId="0" xfId="0" applyAlignment="1" applyFont="1">
      <alignment readingOrder="0"/>
    </xf>
    <xf borderId="0" fillId="0" fontId="12" numFmtId="0" xfId="0" applyAlignment="1" applyFont="1">
      <alignment readingOrder="0"/>
    </xf>
    <xf borderId="0" fillId="3" fontId="13" numFmtId="0" xfId="0" applyAlignment="1" applyFont="1">
      <alignment readingOrder="0" vertical="bottom"/>
    </xf>
    <xf borderId="0" fillId="3" fontId="14" numFmtId="0" xfId="0" applyAlignment="1" applyFont="1">
      <alignment readingOrder="0" shrinkToFit="0" vertical="bottom" wrapText="0"/>
    </xf>
    <xf borderId="0" fillId="3" fontId="13" numFmtId="0" xfId="0" applyAlignment="1" applyFont="1">
      <alignment vertical="bottom"/>
    </xf>
    <xf borderId="1" fillId="3" fontId="15" numFmtId="0" xfId="0" applyAlignment="1" applyBorder="1" applyFont="1">
      <alignment shrinkToFit="0" vertical="bottom" wrapText="0"/>
    </xf>
    <xf borderId="0" fillId="4" fontId="13" numFmtId="0" xfId="0" applyAlignment="1" applyFill="1" applyFont="1">
      <alignment readingOrder="0" vertical="bottom"/>
    </xf>
    <xf borderId="1" fillId="4" fontId="16" numFmtId="0" xfId="0" applyAlignment="1" applyBorder="1" applyFont="1">
      <alignment readingOrder="0" shrinkToFit="0" vertical="bottom" wrapText="0"/>
    </xf>
    <xf borderId="0" fillId="4" fontId="13" numFmtId="0" xfId="0" applyAlignment="1" applyFont="1">
      <alignment vertical="bottom"/>
    </xf>
    <xf borderId="1" fillId="4" fontId="17" numFmtId="0" xfId="0" applyAlignment="1" applyBorder="1" applyFont="1">
      <alignment shrinkToFit="0" vertical="bottom" wrapText="0"/>
    </xf>
    <xf borderId="0" fillId="0" fontId="7" numFmtId="0" xfId="0" applyAlignment="1" applyFont="1">
      <alignment readingOrder="0"/>
    </xf>
    <xf borderId="1" fillId="3" fontId="18" numFmtId="0" xfId="0" applyAlignment="1" applyBorder="1" applyFont="1">
      <alignment readingOrder="0" shrinkToFit="0" vertical="bottom" wrapText="0"/>
    </xf>
    <xf borderId="0" fillId="0" fontId="19" numFmtId="0" xfId="0" applyAlignment="1" applyFont="1">
      <alignment readingOrder="0"/>
    </xf>
    <xf borderId="0" fillId="3" fontId="20" numFmtId="0" xfId="0" applyAlignment="1" applyFont="1">
      <alignment horizontal="left" readingOrder="0"/>
    </xf>
    <xf borderId="0" fillId="3" fontId="13" numFmtId="0" xfId="0" applyAlignment="1" applyFont="1">
      <alignment vertical="bottom"/>
    </xf>
    <xf borderId="1" fillId="3" fontId="21" numFmtId="0" xfId="0" applyAlignment="1" applyBorder="1" applyFont="1">
      <alignment shrinkToFit="0" vertical="bottom" wrapText="0"/>
    </xf>
    <xf borderId="0" fillId="4" fontId="13" numFmtId="0" xfId="0" applyAlignment="1" applyFont="1">
      <alignment vertical="bottom"/>
    </xf>
    <xf borderId="1" fillId="4" fontId="22" numFmtId="0" xfId="0" applyAlignment="1" applyBorder="1" applyFont="1">
      <alignment shrinkToFit="0" vertical="bottom" wrapText="0"/>
    </xf>
    <xf borderId="0" fillId="3" fontId="23" numFmtId="0" xfId="0" applyAlignment="1" applyFont="1">
      <alignment readingOrder="0" vertical="bottom"/>
    </xf>
    <xf borderId="0" fillId="0" fontId="24" numFmtId="0" xfId="0" applyAlignment="1" applyFont="1">
      <alignment readingOrder="0"/>
    </xf>
    <xf borderId="0" fillId="0" fontId="25" numFmtId="0" xfId="0" applyFont="1"/>
    <xf borderId="0" fillId="0" fontId="7" numFmtId="0" xfId="0" applyFont="1"/>
    <xf borderId="0" fillId="3" fontId="26" numFmtId="0" xfId="0" applyAlignment="1" applyFont="1">
      <alignment vertical="bottom"/>
    </xf>
    <xf borderId="0" fillId="0" fontId="7" numFmtId="0" xfId="0" applyAlignment="1" applyFont="1">
      <alignment readingOrder="0"/>
    </xf>
    <xf borderId="0" fillId="3" fontId="23" numFmtId="0" xfId="0" applyAlignment="1" applyFont="1">
      <alignment horizontal="left" readingOrder="0"/>
    </xf>
    <xf borderId="0" fillId="0" fontId="27" numFmtId="0" xfId="0" applyAlignment="1" applyFont="1">
      <alignment readingOrder="0"/>
    </xf>
    <xf borderId="0" fillId="0" fontId="7" numFmtId="0" xfId="0" applyAlignment="1" applyFont="1">
      <alignment readingOrder="0"/>
    </xf>
    <xf borderId="0" fillId="0" fontId="6" numFmtId="0" xfId="0" applyAlignment="1" applyFont="1">
      <alignment readingOrder="0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2">
    <tableStyle count="3" pivot="0" name="APEC MSME website-style">
      <tableStyleElement dxfId="1" type="headerRow"/>
      <tableStyleElement dxfId="2" type="firstRowStripe"/>
      <tableStyleElement dxfId="3" type="secondRowStripe"/>
    </tableStyle>
    <tableStyle count="3" pivot="0" name="APEC main cities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1:Z1000" displayName="Table_1" id="1">
  <tableColumns count="26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</tableColumns>
  <tableStyleInfo name="APEC MSME website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headerRowCount="0" ref="A1:AC1187" displayName="Table_2" id="2">
  <tableColumns count="2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  <tableColumn name="Column28" id="28"/>
    <tableColumn name="Column29" id="29"/>
  </tableColumns>
  <tableStyleInfo name="APEC main cities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40" Type="http://schemas.openxmlformats.org/officeDocument/2006/relationships/hyperlink" Target="http://www.agesz.net/" TargetMode="External"/><Relationship Id="rId190" Type="http://schemas.openxmlformats.org/officeDocument/2006/relationships/hyperlink" Target="https://www.yokohama-cci.or.jp/english/" TargetMode="External"/><Relationship Id="rId42" Type="http://schemas.openxmlformats.org/officeDocument/2006/relationships/hyperlink" Target="http://www.hkcccgd.org/" TargetMode="External"/><Relationship Id="rId41" Type="http://schemas.openxmlformats.org/officeDocument/2006/relationships/hyperlink" Target="http://www.sztj.gov.cn/" TargetMode="External"/><Relationship Id="rId44" Type="http://schemas.openxmlformats.org/officeDocument/2006/relationships/hyperlink" Target="http://www.gdsme.org/about/" TargetMode="External"/><Relationship Id="rId194" Type="http://schemas.openxmlformats.org/officeDocument/2006/relationships/hyperlink" Target="https://www.osaka.cci.or.jp/e/" TargetMode="External"/><Relationship Id="rId43" Type="http://schemas.openxmlformats.org/officeDocument/2006/relationships/hyperlink" Target="http://www.gdstats.gov.cn/" TargetMode="External"/><Relationship Id="rId193" Type="http://schemas.openxmlformats.org/officeDocument/2006/relationships/hyperlink" Target="http://toshigata.ne.jp/en/" TargetMode="External"/><Relationship Id="rId46" Type="http://schemas.openxmlformats.org/officeDocument/2006/relationships/hyperlink" Target="http://www.sc.stats.gov.cn/" TargetMode="External"/><Relationship Id="rId192" Type="http://schemas.openxmlformats.org/officeDocument/2006/relationships/hyperlink" Target="https://www.investosaka.jp/eng/" TargetMode="External"/><Relationship Id="rId45" Type="http://schemas.openxmlformats.org/officeDocument/2006/relationships/hyperlink" Target="http://www.gdefair.com/" TargetMode="External"/><Relationship Id="rId191" Type="http://schemas.openxmlformats.org/officeDocument/2006/relationships/hyperlink" Target="https://o-bic.net/" TargetMode="External"/><Relationship Id="rId48" Type="http://schemas.openxmlformats.org/officeDocument/2006/relationships/hyperlink" Target="http://www.cdsme.com/" TargetMode="External"/><Relationship Id="rId187" Type="http://schemas.openxmlformats.org/officeDocument/2006/relationships/hyperlink" Target="http://www.iri-tokyo.jp/site/english/" TargetMode="External"/><Relationship Id="rId47" Type="http://schemas.openxmlformats.org/officeDocument/2006/relationships/hyperlink" Target="http://www.cdgs.gov.cn/" TargetMode="External"/><Relationship Id="rId186" Type="http://schemas.openxmlformats.org/officeDocument/2006/relationships/hyperlink" Target="https://www.tokyo-trade-center.or.jp/TTC/en/index.html" TargetMode="External"/><Relationship Id="rId185" Type="http://schemas.openxmlformats.org/officeDocument/2006/relationships/hyperlink" Target="http://www.tokyo-kosha.or.jp/english/" TargetMode="External"/><Relationship Id="rId49" Type="http://schemas.openxmlformats.org/officeDocument/2006/relationships/hyperlink" Target="http://www.cdstats.chengdu.gov.cn/" TargetMode="External"/><Relationship Id="rId184" Type="http://schemas.openxmlformats.org/officeDocument/2006/relationships/hyperlink" Target="https://www.jetro.go.jp/en/" TargetMode="External"/><Relationship Id="rId189" Type="http://schemas.openxmlformats.org/officeDocument/2006/relationships/hyperlink" Target="http://translate-en.city.yokohama.lg.jp/keizai/" TargetMode="External"/><Relationship Id="rId188" Type="http://schemas.openxmlformats.org/officeDocument/2006/relationships/hyperlink" Target="https://www.tokyo-cci.or.jp/english/" TargetMode="External"/><Relationship Id="rId31" Type="http://schemas.openxmlformats.org/officeDocument/2006/relationships/hyperlink" Target="http://www.tjfic.com/" TargetMode="External"/><Relationship Id="rId30" Type="http://schemas.openxmlformats.org/officeDocument/2006/relationships/hyperlink" Target="http://www.ccpittj.org/cn/" TargetMode="External"/><Relationship Id="rId33" Type="http://schemas.openxmlformats.org/officeDocument/2006/relationships/hyperlink" Target="http://zxqy.tj.gov.cn/" TargetMode="External"/><Relationship Id="rId183" Type="http://schemas.openxmlformats.org/officeDocument/2006/relationships/hyperlink" Target="http://www.chusho.meti.go.jp/index.html" TargetMode="External"/><Relationship Id="rId32" Type="http://schemas.openxmlformats.org/officeDocument/2006/relationships/hyperlink" Target="http://www.hkccc.tj.cn/cn/index.asp" TargetMode="External"/><Relationship Id="rId182" Type="http://schemas.openxmlformats.org/officeDocument/2006/relationships/hyperlink" Target="https://www.nstac.go.jp/en/index.html" TargetMode="External"/><Relationship Id="rId35" Type="http://schemas.openxmlformats.org/officeDocument/2006/relationships/hyperlink" Target="http://www.tradow.com/" TargetMode="External"/><Relationship Id="rId181" Type="http://schemas.openxmlformats.org/officeDocument/2006/relationships/hyperlink" Target="https://www.mof.go.jp/english/" TargetMode="External"/><Relationship Id="rId34" Type="http://schemas.openxmlformats.org/officeDocument/2006/relationships/hyperlink" Target="http://stats.tj.gov.cn/" TargetMode="External"/><Relationship Id="rId180" Type="http://schemas.openxmlformats.org/officeDocument/2006/relationships/hyperlink" Target="http://www.meti.go.jp/english/" TargetMode="External"/><Relationship Id="rId37" Type="http://schemas.openxmlformats.org/officeDocument/2006/relationships/hyperlink" Target="http://www.szsme.com/" TargetMode="External"/><Relationship Id="rId176" Type="http://schemas.openxmlformats.org/officeDocument/2006/relationships/hyperlink" Target="https://aksbdc.org/" TargetMode="External"/><Relationship Id="rId36" Type="http://schemas.openxmlformats.org/officeDocument/2006/relationships/hyperlink" Target="http://szsmb.szjmxxw.gov.cn/" TargetMode="External"/><Relationship Id="rId175" Type="http://schemas.openxmlformats.org/officeDocument/2006/relationships/hyperlink" Target="https://mn.gov/deed/" TargetMode="External"/><Relationship Id="rId39" Type="http://schemas.openxmlformats.org/officeDocument/2006/relationships/hyperlink" Target="http://hkccq.org/" TargetMode="External"/><Relationship Id="rId174" Type="http://schemas.openxmlformats.org/officeDocument/2006/relationships/hyperlink" Target="https://mn.gov/deed/business/help/sbao/" TargetMode="External"/><Relationship Id="rId38" Type="http://schemas.openxmlformats.org/officeDocument/2006/relationships/hyperlink" Target="http://szgcc.cn/" TargetMode="External"/><Relationship Id="rId173" Type="http://schemas.openxmlformats.org/officeDocument/2006/relationships/hyperlink" Target="http://www.wedaonline.org/" TargetMode="External"/><Relationship Id="rId179" Type="http://schemas.openxmlformats.org/officeDocument/2006/relationships/hyperlink" Target="http://www.smrj.go.jp/english/" TargetMode="External"/><Relationship Id="rId178" Type="http://schemas.openxmlformats.org/officeDocument/2006/relationships/hyperlink" Target="https://aedcweb.com/" TargetMode="External"/><Relationship Id="rId177" Type="http://schemas.openxmlformats.org/officeDocument/2006/relationships/hyperlink" Target="https://www.commerce.alaska.gov/web/ded/dev/smallbusinessassistancecenter.aspx" TargetMode="External"/><Relationship Id="rId20" Type="http://schemas.openxmlformats.org/officeDocument/2006/relationships/hyperlink" Target="https://www.victorianchamber.com.au/business-solutions/melbourne-chamber-commerce" TargetMode="External"/><Relationship Id="rId22" Type="http://schemas.openxmlformats.org/officeDocument/2006/relationships/hyperlink" Target="http://www.mofcom.gov.cn/" TargetMode="External"/><Relationship Id="rId21" Type="http://schemas.openxmlformats.org/officeDocument/2006/relationships/hyperlink" Target="http://www.stats.gov.cn/" TargetMode="External"/><Relationship Id="rId24" Type="http://schemas.openxmlformats.org/officeDocument/2006/relationships/hyperlink" Target="http://www.chinasme.org.cn/" TargetMode="External"/><Relationship Id="rId23" Type="http://schemas.openxmlformats.org/officeDocument/2006/relationships/hyperlink" Target="http://www.ccpit.org/" TargetMode="External"/><Relationship Id="rId26" Type="http://schemas.openxmlformats.org/officeDocument/2006/relationships/hyperlink" Target="http://www.cpitsh.org/" TargetMode="External"/><Relationship Id="rId25" Type="http://schemas.openxmlformats.org/officeDocument/2006/relationships/hyperlink" Target="http://www.ca-sme.org/" TargetMode="External"/><Relationship Id="rId28" Type="http://schemas.openxmlformats.org/officeDocument/2006/relationships/hyperlink" Target="http://www.ccpitbj.org/" TargetMode="External"/><Relationship Id="rId27" Type="http://schemas.openxmlformats.org/officeDocument/2006/relationships/hyperlink" Target="http://www.shanghai.gov.cn/nw2/nw2314/nw2319/nw32905/nw32914/nw32994/nw32997/nw39733/index.html" TargetMode="External"/><Relationship Id="rId29" Type="http://schemas.openxmlformats.org/officeDocument/2006/relationships/hyperlink" Target="http://www.smebj.cn/" TargetMode="External"/><Relationship Id="rId11" Type="http://schemas.openxmlformats.org/officeDocument/2006/relationships/hyperlink" Target="https://www.nswbusinesschamber.com.au/" TargetMode="External"/><Relationship Id="rId10" Type="http://schemas.openxmlformats.org/officeDocument/2006/relationships/hyperlink" Target="https://www.smallbusiness.nsw.gov.au/" TargetMode="External"/><Relationship Id="rId13" Type="http://schemas.openxmlformats.org/officeDocument/2006/relationships/hyperlink" Target="http://www.business.vic.gov.au/" TargetMode="External"/><Relationship Id="rId12" Type="http://schemas.openxmlformats.org/officeDocument/2006/relationships/hyperlink" Target="https://www.thechamber.com.au/" TargetMode="External"/><Relationship Id="rId15" Type="http://schemas.openxmlformats.org/officeDocument/2006/relationships/hyperlink" Target="https://www.vsbc.vic.gov.au/" TargetMode="External"/><Relationship Id="rId198" Type="http://schemas.openxmlformats.org/officeDocument/2006/relationships/hyperlink" Target="https://www.smeportal.sg/content/smeportal/en/home.html" TargetMode="External"/><Relationship Id="rId14" Type="http://schemas.openxmlformats.org/officeDocument/2006/relationships/hyperlink" Target="https://www.sbcv.com.au/" TargetMode="External"/><Relationship Id="rId197" Type="http://schemas.openxmlformats.org/officeDocument/2006/relationships/hyperlink" Target="http://kobe-cci.weebly.com/" TargetMode="External"/><Relationship Id="rId17" Type="http://schemas.openxmlformats.org/officeDocument/2006/relationships/hyperlink" Target="http://www.sbms.org.au/" TargetMode="External"/><Relationship Id="rId196" Type="http://schemas.openxmlformats.org/officeDocument/2006/relationships/hyperlink" Target="https://www.sapporo-cci.or.jp/worldbusiness/index-ch.html" TargetMode="External"/><Relationship Id="rId16" Type="http://schemas.openxmlformats.org/officeDocument/2006/relationships/hyperlink" Target="https://festival.business.vic.gov.au/" TargetMode="External"/><Relationship Id="rId195" Type="http://schemas.openxmlformats.org/officeDocument/2006/relationships/hyperlink" Target="http://www.nagoya-cci.or.jp/eng/" TargetMode="External"/><Relationship Id="rId19" Type="http://schemas.openxmlformats.org/officeDocument/2006/relationships/hyperlink" Target="https://www.victorianchamber.com.au/" TargetMode="External"/><Relationship Id="rId18" Type="http://schemas.openxmlformats.org/officeDocument/2006/relationships/hyperlink" Target="https://economicdevelopment.vic.gov.au/" TargetMode="External"/><Relationship Id="rId199" Type="http://schemas.openxmlformats.org/officeDocument/2006/relationships/hyperlink" Target="http://www.smecentre-smf.sg/" TargetMode="External"/><Relationship Id="rId84" Type="http://schemas.openxmlformats.org/officeDocument/2006/relationships/hyperlink" Target="http://www.greaterchinasme.com/landing.htm" TargetMode="External"/><Relationship Id="rId83" Type="http://schemas.openxmlformats.org/officeDocument/2006/relationships/hyperlink" Target="http://asep.org.hk/" TargetMode="External"/><Relationship Id="rId86" Type="http://schemas.openxmlformats.org/officeDocument/2006/relationships/hyperlink" Target="https://www.facebook.com/smedf/?fref=ts" TargetMode="External"/><Relationship Id="rId85" Type="http://schemas.openxmlformats.org/officeDocument/2006/relationships/hyperlink" Target="http://www.sme-china.com/" TargetMode="External"/><Relationship Id="rId88" Type="http://schemas.openxmlformats.org/officeDocument/2006/relationships/hyperlink" Target="http://sme.hktdc.com/en/index.html" TargetMode="External"/><Relationship Id="rId150" Type="http://schemas.openxmlformats.org/officeDocument/2006/relationships/hyperlink" Target="https://whartonsbdc.wharton.upenn.edu/" TargetMode="External"/><Relationship Id="rId271" Type="http://schemas.openxmlformats.org/officeDocument/2006/relationships/hyperlink" Target="http://www.sme.go.th/en/" TargetMode="External"/><Relationship Id="rId87" Type="http://schemas.openxmlformats.org/officeDocument/2006/relationships/hyperlink" Target="http://www.smeglobal.org/" TargetMode="External"/><Relationship Id="rId270" Type="http://schemas.openxmlformats.org/officeDocument/2006/relationships/hyperlink" Target="http://economy.gov.ru/en/home" TargetMode="External"/><Relationship Id="rId89" Type="http://schemas.openxmlformats.org/officeDocument/2006/relationships/hyperlink" Target="http://www.censtatd.gov.hk/" TargetMode="External"/><Relationship Id="rId80" Type="http://schemas.openxmlformats.org/officeDocument/2006/relationships/hyperlink" Target="https://www.amcham.org.hk/" TargetMode="External"/><Relationship Id="rId82" Type="http://schemas.openxmlformats.org/officeDocument/2006/relationships/hyperlink" Target="http://www.hksmega.org" TargetMode="External"/><Relationship Id="rId81" Type="http://schemas.openxmlformats.org/officeDocument/2006/relationships/hyperlink" Target="https://www.hkchcc.com/" TargetMode="External"/><Relationship Id="rId1" Type="http://schemas.openxmlformats.org/officeDocument/2006/relationships/hyperlink" Target="https://www.seaanz.org/" TargetMode="External"/><Relationship Id="rId2" Type="http://schemas.openxmlformats.org/officeDocument/2006/relationships/hyperlink" Target="https://smallbusinessassociation.com.au/" TargetMode="External"/><Relationship Id="rId3" Type="http://schemas.openxmlformats.org/officeDocument/2006/relationships/hyperlink" Target="http://abs.gov.au/" TargetMode="External"/><Relationship Id="rId149" Type="http://schemas.openxmlformats.org/officeDocument/2006/relationships/hyperlink" Target="https://chamberphl.com/" TargetMode="External"/><Relationship Id="rId4" Type="http://schemas.openxmlformats.org/officeDocument/2006/relationships/hyperlink" Target="http://business.gov.au" TargetMode="External"/><Relationship Id="rId148" Type="http://schemas.openxmlformats.org/officeDocument/2006/relationships/hyperlink" Target="https://www.eecoc.org/" TargetMode="External"/><Relationship Id="rId269" Type="http://schemas.openxmlformats.org/officeDocument/2006/relationships/hyperlink" Target="http://en.smb.gov.ru/sme/" TargetMode="External"/><Relationship Id="rId9" Type="http://schemas.openxmlformats.org/officeDocument/2006/relationships/hyperlink" Target="https://www.industry.nsw.gov.au/business-and-industry-in-nsw" TargetMode="External"/><Relationship Id="rId143" Type="http://schemas.openxmlformats.org/officeDocument/2006/relationships/hyperlink" Target="http://www.houstontx.gov/obo/" TargetMode="External"/><Relationship Id="rId264" Type="http://schemas.openxmlformats.org/officeDocument/2006/relationships/hyperlink" Target="https://www.mbie.govt.nz/" TargetMode="External"/><Relationship Id="rId142" Type="http://schemas.openxmlformats.org/officeDocument/2006/relationships/hyperlink" Target="https://www.sbdc.uh.edu/sbdc/default.asp" TargetMode="External"/><Relationship Id="rId263" Type="http://schemas.openxmlformats.org/officeDocument/2006/relationships/hyperlink" Target="https://www.business.govt.nz" TargetMode="External"/><Relationship Id="rId141" Type="http://schemas.openxmlformats.org/officeDocument/2006/relationships/hyperlink" Target="https://businessintexas.com/" TargetMode="External"/><Relationship Id="rId262" Type="http://schemas.openxmlformats.org/officeDocument/2006/relationships/hyperlink" Target="http://business.govt.nz" TargetMode="External"/><Relationship Id="rId140" Type="http://schemas.openxmlformats.org/officeDocument/2006/relationships/hyperlink" Target="https://gov.texas.gov/business/page/small-business-programs" TargetMode="External"/><Relationship Id="rId261" Type="http://schemas.openxmlformats.org/officeDocument/2006/relationships/hyperlink" Target="https://www.businessnz.org.nz/" TargetMode="External"/><Relationship Id="rId5" Type="http://schemas.openxmlformats.org/officeDocument/2006/relationships/hyperlink" Target="https://www.business.gov.au/" TargetMode="External"/><Relationship Id="rId147" Type="http://schemas.openxmlformats.org/officeDocument/2006/relationships/hyperlink" Target="http://www.houstonnwchamber.org/" TargetMode="External"/><Relationship Id="rId268" Type="http://schemas.openxmlformats.org/officeDocument/2006/relationships/hyperlink" Target="http://opora.ru/en/" TargetMode="External"/><Relationship Id="rId6" Type="http://schemas.openxmlformats.org/officeDocument/2006/relationships/hyperlink" Target="http://www.ceda.com.au/" TargetMode="External"/><Relationship Id="rId146" Type="http://schemas.openxmlformats.org/officeDocument/2006/relationships/hyperlink" Target="https://houstonmetrocc.org/" TargetMode="External"/><Relationship Id="rId267" Type="http://schemas.openxmlformats.org/officeDocument/2006/relationships/hyperlink" Target="http://www.rasme.ru/" TargetMode="External"/><Relationship Id="rId7" Type="http://schemas.openxmlformats.org/officeDocument/2006/relationships/hyperlink" Target="https://www.australianchamber.com.au/" TargetMode="External"/><Relationship Id="rId145" Type="http://schemas.openxmlformats.org/officeDocument/2006/relationships/hyperlink" Target="http://wcct.org/" TargetMode="External"/><Relationship Id="rId266" Type="http://schemas.openxmlformats.org/officeDocument/2006/relationships/hyperlink" Target="https://www.dti.gov.ph" TargetMode="External"/><Relationship Id="rId8" Type="http://schemas.openxmlformats.org/officeDocument/2006/relationships/hyperlink" Target="https://www.nsw.gov.au/services/services-by-need/small-business/small-business/" TargetMode="External"/><Relationship Id="rId144" Type="http://schemas.openxmlformats.org/officeDocument/2006/relationships/hyperlink" Target="http://www.asianchamber-hou.org/" TargetMode="External"/><Relationship Id="rId265" Type="http://schemas.openxmlformats.org/officeDocument/2006/relationships/hyperlink" Target="https://www.newzealandchambers.co.nz/" TargetMode="External"/><Relationship Id="rId73" Type="http://schemas.openxmlformats.org/officeDocument/2006/relationships/hyperlink" Target="http://www.hkcea.com/" TargetMode="External"/><Relationship Id="rId72" Type="http://schemas.openxmlformats.org/officeDocument/2006/relationships/hyperlink" Target="https://www.hkfederation.org.hk/" TargetMode="External"/><Relationship Id="rId75" Type="http://schemas.openxmlformats.org/officeDocument/2006/relationships/hyperlink" Target="https://www.success.tid.gov.hk/tc_chi/whatsnew/whatsnew.html" TargetMode="External"/><Relationship Id="rId74" Type="http://schemas.openxmlformats.org/officeDocument/2006/relationships/hyperlink" Target="https://www.industryhk.org/en/" TargetMode="External"/><Relationship Id="rId77" Type="http://schemas.openxmlformats.org/officeDocument/2006/relationships/hyperlink" Target="https://www.cgcc.org.hk/en/" TargetMode="External"/><Relationship Id="rId260" Type="http://schemas.openxmlformats.org/officeDocument/2006/relationships/hyperlink" Target="https://www.gob.mx/se" TargetMode="External"/><Relationship Id="rId76" Type="http://schemas.openxmlformats.org/officeDocument/2006/relationships/hyperlink" Target="https://www.hksme.hk/" TargetMode="External"/><Relationship Id="rId79" Type="http://schemas.openxmlformats.org/officeDocument/2006/relationships/hyperlink" Target="https://www.chamber.org.hk/en/index.aspx" TargetMode="External"/><Relationship Id="rId78" Type="http://schemas.openxmlformats.org/officeDocument/2006/relationships/hyperlink" Target="http://www.hkgcsmb.org.hk/" TargetMode="External"/><Relationship Id="rId71" Type="http://schemas.openxmlformats.org/officeDocument/2006/relationships/hyperlink" Target="https://www.cedb.gov.hk/index.htm" TargetMode="External"/><Relationship Id="rId70" Type="http://schemas.openxmlformats.org/officeDocument/2006/relationships/hyperlink" Target="https://www.gov.hk/en/business/market/economic/index.htm" TargetMode="External"/><Relationship Id="rId139" Type="http://schemas.openxmlformats.org/officeDocument/2006/relationships/hyperlink" Target="https://fedconline.org/" TargetMode="External"/><Relationship Id="rId138" Type="http://schemas.openxmlformats.org/officeDocument/2006/relationships/hyperlink" Target="http://baltimoredevelopment.com/" TargetMode="External"/><Relationship Id="rId259" Type="http://schemas.openxmlformats.org/officeDocument/2006/relationships/hyperlink" Target="http://english.kotra.or.kr/foreign/main/KHEMUI010M.html?LOCALE=en" TargetMode="External"/><Relationship Id="rId137" Type="http://schemas.openxmlformats.org/officeDocument/2006/relationships/hyperlink" Target="http://www.sbrcbaltimore.com/" TargetMode="External"/><Relationship Id="rId258" Type="http://schemas.openxmlformats.org/officeDocument/2006/relationships/hyperlink" Target="https://www.kbiz.or.kr/home/homeIndex.do?menuCode=eng" TargetMode="External"/><Relationship Id="rId132" Type="http://schemas.openxmlformats.org/officeDocument/2006/relationships/hyperlink" Target="https://www.chicagolandchamber.org/" TargetMode="External"/><Relationship Id="rId253" Type="http://schemas.openxmlformats.org/officeDocument/2006/relationships/hyperlink" Target="http://www.nccim.org.my/" TargetMode="External"/><Relationship Id="rId131" Type="http://schemas.openxmlformats.org/officeDocument/2006/relationships/hyperlink" Target="https://polsky.uchicago.edu/" TargetMode="External"/><Relationship Id="rId252" Type="http://schemas.openxmlformats.org/officeDocument/2006/relationships/hyperlink" Target="http://www.mida.gov.my/home/" TargetMode="External"/><Relationship Id="rId130" Type="http://schemas.openxmlformats.org/officeDocument/2006/relationships/hyperlink" Target="https://www.cityofchicago.org/city/en/depts/bacp/sbc/small_business_centerhome.html" TargetMode="External"/><Relationship Id="rId251" Type="http://schemas.openxmlformats.org/officeDocument/2006/relationships/hyperlink" Target="http://www.matrade.gov.my/en/" TargetMode="External"/><Relationship Id="rId250" Type="http://schemas.openxmlformats.org/officeDocument/2006/relationships/hyperlink" Target="http://smeam.org/" TargetMode="External"/><Relationship Id="rId136" Type="http://schemas.openxmlformats.org/officeDocument/2006/relationships/hyperlink" Target="http://commerce.maryland.gov/" TargetMode="External"/><Relationship Id="rId257" Type="http://schemas.openxmlformats.org/officeDocument/2006/relationships/hyperlink" Target="http://www.mss.go.kr/site/eng/main.do" TargetMode="External"/><Relationship Id="rId135" Type="http://schemas.openxmlformats.org/officeDocument/2006/relationships/hyperlink" Target="https://sfosb.org/" TargetMode="External"/><Relationship Id="rId256" Type="http://schemas.openxmlformats.org/officeDocument/2006/relationships/hyperlink" Target="http://english.motie.go.kr/www/main.do" TargetMode="External"/><Relationship Id="rId134" Type="http://schemas.openxmlformats.org/officeDocument/2006/relationships/hyperlink" Target="https://businessportal.sfgov.org/" TargetMode="External"/><Relationship Id="rId255" Type="http://schemas.openxmlformats.org/officeDocument/2006/relationships/hyperlink" Target="http://www.economia.gob.cl/" TargetMode="External"/><Relationship Id="rId133" Type="http://schemas.openxmlformats.org/officeDocument/2006/relationships/hyperlink" Target="https://1871.com/" TargetMode="External"/><Relationship Id="rId254" Type="http://schemas.openxmlformats.org/officeDocument/2006/relationships/hyperlink" Target="https://klmcc.org/" TargetMode="External"/><Relationship Id="rId62" Type="http://schemas.openxmlformats.org/officeDocument/2006/relationships/hyperlink" Target="http://www.stats-hb.gov.cn/info/iList.jsp?cat_id=10436" TargetMode="External"/><Relationship Id="rId61" Type="http://schemas.openxmlformats.org/officeDocument/2006/relationships/hyperlink" Target="http://www.sysinet.gov.cn/" TargetMode="External"/><Relationship Id="rId64" Type="http://schemas.openxmlformats.org/officeDocument/2006/relationships/hyperlink" Target="http://www.whsme.net.cn/" TargetMode="External"/><Relationship Id="rId63" Type="http://schemas.openxmlformats.org/officeDocument/2006/relationships/hyperlink" Target="http://www.hbsme.com.cn/" TargetMode="External"/><Relationship Id="rId66" Type="http://schemas.openxmlformats.org/officeDocument/2006/relationships/hyperlink" Target="http://sw.wuhan.gov.cn/html/" TargetMode="External"/><Relationship Id="rId172" Type="http://schemas.openxmlformats.org/officeDocument/2006/relationships/hyperlink" Target="https://www.dcchamber.org/" TargetMode="External"/><Relationship Id="rId65" Type="http://schemas.openxmlformats.org/officeDocument/2006/relationships/hyperlink" Target="http://www.027smetbs.com/index.html" TargetMode="External"/><Relationship Id="rId171" Type="http://schemas.openxmlformats.org/officeDocument/2006/relationships/hyperlink" Target="http://www.washmochamber.org/" TargetMode="External"/><Relationship Id="rId68" Type="http://schemas.openxmlformats.org/officeDocument/2006/relationships/hyperlink" Target="http://www.whsgsl.org.cn/" TargetMode="External"/><Relationship Id="rId170" Type="http://schemas.openxmlformats.org/officeDocument/2006/relationships/hyperlink" Target="https://www.seattle.gov/economicdevelopment/" TargetMode="External"/><Relationship Id="rId67" Type="http://schemas.openxmlformats.org/officeDocument/2006/relationships/hyperlink" Target="http://jxw.wuhan.gov.cn/" TargetMode="External"/><Relationship Id="rId60" Type="http://schemas.openxmlformats.org/officeDocument/2006/relationships/hyperlink" Target="http://www.ccpitsy.org/" TargetMode="External"/><Relationship Id="rId165" Type="http://schemas.openxmlformats.org/officeDocument/2006/relationships/hyperlink" Target="http://www.thinkkc.com/" TargetMode="External"/><Relationship Id="rId69" Type="http://schemas.openxmlformats.org/officeDocument/2006/relationships/hyperlink" Target="http://www.wuhandata.gov.cn" TargetMode="External"/><Relationship Id="rId164" Type="http://schemas.openxmlformats.org/officeDocument/2006/relationships/hyperlink" Target="https://www.kychamber.com/" TargetMode="External"/><Relationship Id="rId163" Type="http://schemas.openxmlformats.org/officeDocument/2006/relationships/hyperlink" Target="http://newarknychamber.org/" TargetMode="External"/><Relationship Id="rId162" Type="http://schemas.openxmlformats.org/officeDocument/2006/relationships/hyperlink" Target="http://www.rnsbdc.com/" TargetMode="External"/><Relationship Id="rId169" Type="http://schemas.openxmlformats.org/officeDocument/2006/relationships/hyperlink" Target="http://seattleedc.com/" TargetMode="External"/><Relationship Id="rId168" Type="http://schemas.openxmlformats.org/officeDocument/2006/relationships/hyperlink" Target="https://missouribusiness.net/sbtdc/" TargetMode="External"/><Relationship Id="rId167" Type="http://schemas.openxmlformats.org/officeDocument/2006/relationships/hyperlink" Target="https://www.showme.org/" TargetMode="External"/><Relationship Id="rId166" Type="http://schemas.openxmlformats.org/officeDocument/2006/relationships/hyperlink" Target="https://ded.mo.gov/" TargetMode="External"/><Relationship Id="rId51" Type="http://schemas.openxmlformats.org/officeDocument/2006/relationships/hyperlink" Target="http://www.dgsme.org/" TargetMode="External"/><Relationship Id="rId50" Type="http://schemas.openxmlformats.org/officeDocument/2006/relationships/hyperlink" Target="http://www.dggsl.org/" TargetMode="External"/><Relationship Id="rId53" Type="http://schemas.openxmlformats.org/officeDocument/2006/relationships/hyperlink" Target="http://www.cqwq.gov.cn/" TargetMode="External"/><Relationship Id="rId52" Type="http://schemas.openxmlformats.org/officeDocument/2006/relationships/hyperlink" Target="http://tjj.dg.gov.cn" TargetMode="External"/><Relationship Id="rId55" Type="http://schemas.openxmlformats.org/officeDocument/2006/relationships/hyperlink" Target="http://www.cqzxxh.com/" TargetMode="External"/><Relationship Id="rId161" Type="http://schemas.openxmlformats.org/officeDocument/2006/relationships/hyperlink" Target="http://www.business.rutgers.edu/rnsbdc" TargetMode="External"/><Relationship Id="rId54" Type="http://schemas.openxmlformats.org/officeDocument/2006/relationships/hyperlink" Target="http://jxq.cq.gov.cn/index.html" TargetMode="External"/><Relationship Id="rId160" Type="http://schemas.openxmlformats.org/officeDocument/2006/relationships/hyperlink" Target="https://www.njbia.org/" TargetMode="External"/><Relationship Id="rId57" Type="http://schemas.openxmlformats.org/officeDocument/2006/relationships/hyperlink" Target="http://www.cqtj.gov.cn/" TargetMode="External"/><Relationship Id="rId56" Type="http://schemas.openxmlformats.org/officeDocument/2006/relationships/hyperlink" Target="http://www.cqgcc.com.cn/" TargetMode="External"/><Relationship Id="rId159" Type="http://schemas.openxmlformats.org/officeDocument/2006/relationships/hyperlink" Target="http://www.njsbdc.com/" TargetMode="External"/><Relationship Id="rId59" Type="http://schemas.openxmlformats.org/officeDocument/2006/relationships/hyperlink" Target="http://www.smesy.gov.cn/" TargetMode="External"/><Relationship Id="rId154" Type="http://schemas.openxmlformats.org/officeDocument/2006/relationships/hyperlink" Target="https://centercityphila.org/" TargetMode="External"/><Relationship Id="rId275" Type="http://schemas.openxmlformats.org/officeDocument/2006/relationships/table" Target="../tables/table1.xml"/><Relationship Id="rId58" Type="http://schemas.openxmlformats.org/officeDocument/2006/relationships/hyperlink" Target="http://www.sygsj.gov.cn/" TargetMode="External"/><Relationship Id="rId153" Type="http://schemas.openxmlformats.org/officeDocument/2006/relationships/hyperlink" Target="https://www.dli.pa.gov/Pages/default.aspx" TargetMode="External"/><Relationship Id="rId152" Type="http://schemas.openxmlformats.org/officeDocument/2006/relationships/hyperlink" Target="https://dced.pa.gov/" TargetMode="External"/><Relationship Id="rId273" Type="http://schemas.openxmlformats.org/officeDocument/2006/relationships/drawing" Target="../drawings/drawing2.xml"/><Relationship Id="rId151" Type="http://schemas.openxmlformats.org/officeDocument/2006/relationships/hyperlink" Target="https://business.pa.gov/" TargetMode="External"/><Relationship Id="rId272" Type="http://schemas.openxmlformats.org/officeDocument/2006/relationships/hyperlink" Target="http://www.thailandsmedevelopment.com/" TargetMode="External"/><Relationship Id="rId158" Type="http://schemas.openxmlformats.org/officeDocument/2006/relationships/hyperlink" Target="https://www.nj.gov/labor/" TargetMode="External"/><Relationship Id="rId157" Type="http://schemas.openxmlformats.org/officeDocument/2006/relationships/hyperlink" Target="https://www.nj.gov/njbusiness/" TargetMode="External"/><Relationship Id="rId156" Type="http://schemas.openxmlformats.org/officeDocument/2006/relationships/hyperlink" Target="https://www.njeda.com/" TargetMode="External"/><Relationship Id="rId155" Type="http://schemas.openxmlformats.org/officeDocument/2006/relationships/hyperlink" Target="https://efgp.wildapricot.org/" TargetMode="External"/><Relationship Id="rId107" Type="http://schemas.openxmlformats.org/officeDocument/2006/relationships/hyperlink" Target="https://www.irs.gov/businesses/small-businesses-self-employed" TargetMode="External"/><Relationship Id="rId228" Type="http://schemas.openxmlformats.org/officeDocument/2006/relationships/hyperlink" Target="http://invest.tycg.gov.tw/index.jsp" TargetMode="External"/><Relationship Id="rId106" Type="http://schemas.openxmlformats.org/officeDocument/2006/relationships/hyperlink" Target="https://www.uspto.gov/" TargetMode="External"/><Relationship Id="rId227" Type="http://schemas.openxmlformats.org/officeDocument/2006/relationships/hyperlink" Target="http://icdipc.tycg.gov.tw/" TargetMode="External"/><Relationship Id="rId105" Type="http://schemas.openxmlformats.org/officeDocument/2006/relationships/hyperlink" Target="http://www.mbda.gov/" TargetMode="External"/><Relationship Id="rId226" Type="http://schemas.openxmlformats.org/officeDocument/2006/relationships/hyperlink" Target="http://web.tainan.gov.tw//economic/default.asp" TargetMode="External"/><Relationship Id="rId104" Type="http://schemas.openxmlformats.org/officeDocument/2006/relationships/hyperlink" Target="http://jbav.vn/en/" TargetMode="External"/><Relationship Id="rId225" Type="http://schemas.openxmlformats.org/officeDocument/2006/relationships/hyperlink" Target="http://idipc.tncg.gov.tw/profile.asp?le=tchinese" TargetMode="External"/><Relationship Id="rId109" Type="http://schemas.openxmlformats.org/officeDocument/2006/relationships/hyperlink" Target="https://www.sba.gov/" TargetMode="External"/><Relationship Id="rId108" Type="http://schemas.openxmlformats.org/officeDocument/2006/relationships/hyperlink" Target="https://www.thesmallbusinessexpo.com/" TargetMode="External"/><Relationship Id="rId229" Type="http://schemas.openxmlformats.org/officeDocument/2006/relationships/hyperlink" Target="https://www.economic.taichung.gov.tw/" TargetMode="External"/><Relationship Id="rId220" Type="http://schemas.openxmlformats.org/officeDocument/2006/relationships/hyperlink" Target="http://www.tcoc.net.tw/" TargetMode="External"/><Relationship Id="rId103" Type="http://schemas.openxmlformats.org/officeDocument/2006/relationships/hyperlink" Target="http://canada-vietnamtrade.org/" TargetMode="External"/><Relationship Id="rId224" Type="http://schemas.openxmlformats.org/officeDocument/2006/relationships/hyperlink" Target="http://airp.org.tw/188/cht/index.php" TargetMode="External"/><Relationship Id="rId102" Type="http://schemas.openxmlformats.org/officeDocument/2006/relationships/hyperlink" Target="http://www.gba-vietnam.org/" TargetMode="External"/><Relationship Id="rId223" Type="http://schemas.openxmlformats.org/officeDocument/2006/relationships/hyperlink" Target="http://hong-kong-economy-research.hktdc.com/business-news/article/Small-Business-Resources/Trade-Regulations-of-Japan/sbr/en/1/1X46GO3X/1X006N03.htm" TargetMode="External"/><Relationship Id="rId101" Type="http://schemas.openxmlformats.org/officeDocument/2006/relationships/hyperlink" Target="http://www.usvtc.org/" TargetMode="External"/><Relationship Id="rId222" Type="http://schemas.openxmlformats.org/officeDocument/2006/relationships/hyperlink" Target="http://hong-kong-economy-research.hktdc.com/business-news/article/Small-Business-Resources/Trade-Regulations-of-China/sbr/en/1/1X46GO3X/1X006MY8.htm" TargetMode="External"/><Relationship Id="rId100" Type="http://schemas.openxmlformats.org/officeDocument/2006/relationships/hyperlink" Target="http://www.moit.gov.vn/" TargetMode="External"/><Relationship Id="rId221" Type="http://schemas.openxmlformats.org/officeDocument/2006/relationships/hyperlink" Target="http://hong-kong-economy-research.hktdc.com/business-news/article/Small-Business-Resources/Trade-Regulations-of-Australia/sbr/en/1/1X46GO3X/1X006MWA.htm" TargetMode="External"/><Relationship Id="rId217" Type="http://schemas.openxmlformats.org/officeDocument/2006/relationships/hyperlink" Target="https://www.moeasmea.gov.tw/mp.asp?mp=2" TargetMode="External"/><Relationship Id="rId216" Type="http://schemas.openxmlformats.org/officeDocument/2006/relationships/hyperlink" Target="http://www.nasme.org.tw" TargetMode="External"/><Relationship Id="rId215" Type="http://schemas.openxmlformats.org/officeDocument/2006/relationships/hyperlink" Target="http://www.erpc.org.tw/" TargetMode="External"/><Relationship Id="rId214" Type="http://schemas.openxmlformats.org/officeDocument/2006/relationships/hyperlink" Target="https://beboss.wda.gov.tw/cht/index.php" TargetMode="External"/><Relationship Id="rId219" Type="http://schemas.openxmlformats.org/officeDocument/2006/relationships/hyperlink" Target="https://www.economic.ntpc.gov.tw/" TargetMode="External"/><Relationship Id="rId218" Type="http://schemas.openxmlformats.org/officeDocument/2006/relationships/hyperlink" Target="http://www.khae.org/information.html" TargetMode="External"/><Relationship Id="rId213" Type="http://schemas.openxmlformats.org/officeDocument/2006/relationships/hyperlink" Target="http://www.smeft.org.tw/index.html" TargetMode="External"/><Relationship Id="rId212" Type="http://schemas.openxmlformats.org/officeDocument/2006/relationships/hyperlink" Target="https://www.dois.moea.gov.tw/" TargetMode="External"/><Relationship Id="rId211" Type="http://schemas.openxmlformats.org/officeDocument/2006/relationships/hyperlink" Target="https://www.moea.gov.tw/MNS/dos/home/Home.aspx" TargetMode="External"/><Relationship Id="rId210" Type="http://schemas.openxmlformats.org/officeDocument/2006/relationships/hyperlink" Target="https://www.moi.gov.tw/stat/" TargetMode="External"/><Relationship Id="rId129" Type="http://schemas.openxmlformats.org/officeDocument/2006/relationships/hyperlink" Target="https://tec.illinois.edu/" TargetMode="External"/><Relationship Id="rId128" Type="http://schemas.openxmlformats.org/officeDocument/2006/relationships/hyperlink" Target="https://www.illinois.gov/dceo/Pages/default.aspx" TargetMode="External"/><Relationship Id="rId249" Type="http://schemas.openxmlformats.org/officeDocument/2006/relationships/hyperlink" Target="https://data.worldbank.org/topic/economy-and-growth" TargetMode="External"/><Relationship Id="rId127" Type="http://schemas.openxmlformats.org/officeDocument/2006/relationships/hyperlink" Target="https://www1.nyc.gov/site/sbs/index.page" TargetMode="External"/><Relationship Id="rId248" Type="http://schemas.openxmlformats.org/officeDocument/2006/relationships/hyperlink" Target="https://inbia.org/" TargetMode="External"/><Relationship Id="rId126" Type="http://schemas.openxmlformats.org/officeDocument/2006/relationships/hyperlink" Target="https://www.nycedc.com/" TargetMode="External"/><Relationship Id="rId247" Type="http://schemas.openxmlformats.org/officeDocument/2006/relationships/hyperlink" Target="https://www.entrepreneurship.org/" TargetMode="External"/><Relationship Id="rId121" Type="http://schemas.openxmlformats.org/officeDocument/2006/relationships/hyperlink" Target="http://business.lacity.org/" TargetMode="External"/><Relationship Id="rId242" Type="http://schemas.openxmlformats.org/officeDocument/2006/relationships/hyperlink" Target="http://fita.org" TargetMode="External"/><Relationship Id="rId120" Type="http://schemas.openxmlformats.org/officeDocument/2006/relationships/hyperlink" Target="https://lachamber.com/" TargetMode="External"/><Relationship Id="rId241" Type="http://schemas.openxmlformats.org/officeDocument/2006/relationships/hyperlink" Target="http://www.intracen.org/" TargetMode="External"/><Relationship Id="rId240" Type="http://schemas.openxmlformats.org/officeDocument/2006/relationships/hyperlink" Target="https://apecmsmemarketplace.com/" TargetMode="External"/><Relationship Id="rId125" Type="http://schemas.openxmlformats.org/officeDocument/2006/relationships/hyperlink" Target="http://www.nyssbdc.org/index.aspx" TargetMode="External"/><Relationship Id="rId246" Type="http://schemas.openxmlformats.org/officeDocument/2006/relationships/hyperlink" Target="http://entrepreneurship.org" TargetMode="External"/><Relationship Id="rId124" Type="http://schemas.openxmlformats.org/officeDocument/2006/relationships/hyperlink" Target="https://esd.ny.gov/" TargetMode="External"/><Relationship Id="rId245" Type="http://schemas.openxmlformats.org/officeDocument/2006/relationships/hyperlink" Target="https://www.entrepreneur.com/" TargetMode="External"/><Relationship Id="rId123" Type="http://schemas.openxmlformats.org/officeDocument/2006/relationships/hyperlink" Target="https://laedc.org/" TargetMode="External"/><Relationship Id="rId244" Type="http://schemas.openxmlformats.org/officeDocument/2006/relationships/hyperlink" Target="http://entrepreneur.com" TargetMode="External"/><Relationship Id="rId122" Type="http://schemas.openxmlformats.org/officeDocument/2006/relationships/hyperlink" Target="https://smallbizla.org/" TargetMode="External"/><Relationship Id="rId243" Type="http://schemas.openxmlformats.org/officeDocument/2006/relationships/hyperlink" Target="http://www.asean-sme-academy.org/" TargetMode="External"/><Relationship Id="rId95" Type="http://schemas.openxmlformats.org/officeDocument/2006/relationships/hyperlink" Target="https://www.investottawa.ca/" TargetMode="External"/><Relationship Id="rId94" Type="http://schemas.openxmlformats.org/officeDocument/2006/relationships/hyperlink" Target="http://www.ic.gc.ca/eic/site/061.nsf/eng/Home" TargetMode="External"/><Relationship Id="rId97" Type="http://schemas.openxmlformats.org/officeDocument/2006/relationships/hyperlink" Target="https://www.hkbav.org/" TargetMode="External"/><Relationship Id="rId96" Type="http://schemas.openxmlformats.org/officeDocument/2006/relationships/hyperlink" Target="http://www.danasme.vn/" TargetMode="External"/><Relationship Id="rId99" Type="http://schemas.openxmlformats.org/officeDocument/2006/relationships/hyperlink" Target="http://www.mpi.gov.vn/en/Pages/default.aspx" TargetMode="External"/><Relationship Id="rId98" Type="http://schemas.openxmlformats.org/officeDocument/2006/relationships/hyperlink" Target="https://www.gso.gov.vn" TargetMode="External"/><Relationship Id="rId91" Type="http://schemas.openxmlformats.org/officeDocument/2006/relationships/hyperlink" Target="https://www.ontario.ca/page/small-business-access" TargetMode="External"/><Relationship Id="rId90" Type="http://schemas.openxmlformats.org/officeDocument/2006/relationships/hyperlink" Target="http://hong-kong-economy-research.hktdc.com/business-news/article/Small-Business-Resources/Trade-Regulations-of-Canada/sbr/en/1/1X46GO3X/1X006MX9.htm" TargetMode="External"/><Relationship Id="rId93" Type="http://schemas.openxmlformats.org/officeDocument/2006/relationships/hyperlink" Target="http://www.chamber.ca/" TargetMode="External"/><Relationship Id="rId92" Type="http://schemas.openxmlformats.org/officeDocument/2006/relationships/hyperlink" Target="https://www.ontario.ca/page/small-business-enterprise-centre-and-community-based-provider-locations" TargetMode="External"/><Relationship Id="rId118" Type="http://schemas.openxmlformats.org/officeDocument/2006/relationships/hyperlink" Target="https://csba.com/" TargetMode="External"/><Relationship Id="rId239" Type="http://schemas.openxmlformats.org/officeDocument/2006/relationships/hyperlink" Target="http://www.aseansme.org/home" TargetMode="External"/><Relationship Id="rId117" Type="http://schemas.openxmlformats.org/officeDocument/2006/relationships/hyperlink" Target="https://www.uschamber.com/" TargetMode="External"/><Relationship Id="rId238" Type="http://schemas.openxmlformats.org/officeDocument/2006/relationships/hyperlink" Target="https://asean.org/" TargetMode="External"/><Relationship Id="rId116" Type="http://schemas.openxmlformats.org/officeDocument/2006/relationships/hyperlink" Target="https://www.census.gov/" TargetMode="External"/><Relationship Id="rId237" Type="http://schemas.openxmlformats.org/officeDocument/2006/relationships/hyperlink" Target="https://www.apec.org/" TargetMode="External"/><Relationship Id="rId115" Type="http://schemas.openxmlformats.org/officeDocument/2006/relationships/hyperlink" Target="https://www.commerce.gov/" TargetMode="External"/><Relationship Id="rId236" Type="http://schemas.openxmlformats.org/officeDocument/2006/relationships/hyperlink" Target="http://www.apec-smeic.org/" TargetMode="External"/><Relationship Id="rId119" Type="http://schemas.openxmlformats.org/officeDocument/2006/relationships/hyperlink" Target="http://www.californiasbdc.org/" TargetMode="External"/><Relationship Id="rId110" Type="http://schemas.openxmlformats.org/officeDocument/2006/relationships/hyperlink" Target="http://www.smallbusinessmajority.org/" TargetMode="External"/><Relationship Id="rId231" Type="http://schemas.openxmlformats.org/officeDocument/2006/relationships/hyperlink" Target="http://www.angel885.org.tw/" TargetMode="External"/><Relationship Id="rId230" Type="http://schemas.openxmlformats.org/officeDocument/2006/relationships/hyperlink" Target="https://www.facebook.com/gtcasme/" TargetMode="External"/><Relationship Id="rId114" Type="http://schemas.openxmlformats.org/officeDocument/2006/relationships/hyperlink" Target="https://ustr.gov/" TargetMode="External"/><Relationship Id="rId235" Type="http://schemas.openxmlformats.org/officeDocument/2006/relationships/hyperlink" Target="http://web.pcc.gov.tw/pishtml/pisindex.html" TargetMode="External"/><Relationship Id="rId113" Type="http://schemas.openxmlformats.org/officeDocument/2006/relationships/hyperlink" Target="https://www.usitc.gov/" TargetMode="External"/><Relationship Id="rId234" Type="http://schemas.openxmlformats.org/officeDocument/2006/relationships/hyperlink" Target="https://sme.moeasmea.gov.tw/Startup/" TargetMode="External"/><Relationship Id="rId112" Type="http://schemas.openxmlformats.org/officeDocument/2006/relationships/hyperlink" Target="https://www.sbc.senate.gov/public/" TargetMode="External"/><Relationship Id="rId233" Type="http://schemas.openxmlformats.org/officeDocument/2006/relationships/hyperlink" Target="https://www.titan.org.tw/zh/" TargetMode="External"/><Relationship Id="rId111" Type="http://schemas.openxmlformats.org/officeDocument/2006/relationships/hyperlink" Target="https://smallbusiness.house.gov/" TargetMode="External"/><Relationship Id="rId232" Type="http://schemas.openxmlformats.org/officeDocument/2006/relationships/hyperlink" Target="http://www.innosquare.economic.ntpc.net.tw/site/" TargetMode="External"/><Relationship Id="rId206" Type="http://schemas.openxmlformats.org/officeDocument/2006/relationships/hyperlink" Target="http://asme.org.sg/about/" TargetMode="External"/><Relationship Id="rId205" Type="http://schemas.openxmlformats.org/officeDocument/2006/relationships/hyperlink" Target="http://www.sba.sg/" TargetMode="External"/><Relationship Id="rId204" Type="http://schemas.openxmlformats.org/officeDocument/2006/relationships/hyperlink" Target="https://www.enterprisesg.gov.sg/" TargetMode="External"/><Relationship Id="rId203" Type="http://schemas.openxmlformats.org/officeDocument/2006/relationships/hyperlink" Target="https://www.edb.gov.sg/" TargetMode="External"/><Relationship Id="rId209" Type="http://schemas.openxmlformats.org/officeDocument/2006/relationships/hyperlink" Target="http://www.taitra.com.tw/" TargetMode="External"/><Relationship Id="rId208" Type="http://schemas.openxmlformats.org/officeDocument/2006/relationships/hyperlink" Target="http://www.cea.org.sg/" TargetMode="External"/><Relationship Id="rId207" Type="http://schemas.openxmlformats.org/officeDocument/2006/relationships/hyperlink" Target="http://www.sbf.org.sg" TargetMode="External"/><Relationship Id="rId202" Type="http://schemas.openxmlformats.org/officeDocument/2006/relationships/hyperlink" Target="https://www.singstat.gov.sg/" TargetMode="External"/><Relationship Id="rId201" Type="http://schemas.openxmlformats.org/officeDocument/2006/relationships/hyperlink" Target="https://www.mti.gov.sg/Pages/home.aspx" TargetMode="External"/><Relationship Id="rId200" Type="http://schemas.openxmlformats.org/officeDocument/2006/relationships/hyperlink" Target="https://www.sicc.com.sg/" TargetMode="External"/></Relationships>
</file>

<file path=xl/worksheets/_rels/sheet3.xml.rels><?xml version="1.0" encoding="UTF-8" standalone="yes"?><Relationships xmlns="http://schemas.openxmlformats.org/package/2006/relationships"><Relationship Id="rId40" Type="http://schemas.openxmlformats.org/officeDocument/2006/relationships/hyperlink" Target="http://www.agesz.net/" TargetMode="External"/><Relationship Id="rId190" Type="http://schemas.openxmlformats.org/officeDocument/2006/relationships/hyperlink" Target="http://kobe-cci.weebly.com/" TargetMode="External"/><Relationship Id="rId42" Type="http://schemas.openxmlformats.org/officeDocument/2006/relationships/hyperlink" Target="http://www.hkcccgd.org/" TargetMode="External"/><Relationship Id="rId41" Type="http://schemas.openxmlformats.org/officeDocument/2006/relationships/hyperlink" Target="http://www.sztj.gov.cn/" TargetMode="External"/><Relationship Id="rId44" Type="http://schemas.openxmlformats.org/officeDocument/2006/relationships/hyperlink" Target="http://www.gdsme.org/about/" TargetMode="External"/><Relationship Id="rId194" Type="http://schemas.openxmlformats.org/officeDocument/2006/relationships/hyperlink" Target="https://www.mti.gov.sg/Pages/home.aspx" TargetMode="External"/><Relationship Id="rId43" Type="http://schemas.openxmlformats.org/officeDocument/2006/relationships/hyperlink" Target="http://www.gdstats.gov.cn/" TargetMode="External"/><Relationship Id="rId193" Type="http://schemas.openxmlformats.org/officeDocument/2006/relationships/hyperlink" Target="https://www.sicc.com.sg/" TargetMode="External"/><Relationship Id="rId46" Type="http://schemas.openxmlformats.org/officeDocument/2006/relationships/hyperlink" Target="http://www.sc.stats.gov.cn/" TargetMode="External"/><Relationship Id="rId192" Type="http://schemas.openxmlformats.org/officeDocument/2006/relationships/hyperlink" Target="http://www.smecentre-smf.sg/" TargetMode="External"/><Relationship Id="rId45" Type="http://schemas.openxmlformats.org/officeDocument/2006/relationships/hyperlink" Target="http://www.gdefair.com/" TargetMode="External"/><Relationship Id="rId191" Type="http://schemas.openxmlformats.org/officeDocument/2006/relationships/hyperlink" Target="https://www.smeportal.sg/content/smeportal/en/home.html" TargetMode="External"/><Relationship Id="rId48" Type="http://schemas.openxmlformats.org/officeDocument/2006/relationships/hyperlink" Target="http://www.cdsme.com/" TargetMode="External"/><Relationship Id="rId187" Type="http://schemas.openxmlformats.org/officeDocument/2006/relationships/hyperlink" Target="https://www.osaka.cci.or.jp/e/" TargetMode="External"/><Relationship Id="rId47" Type="http://schemas.openxmlformats.org/officeDocument/2006/relationships/hyperlink" Target="http://www.cdgs.gov.cn/" TargetMode="External"/><Relationship Id="rId186" Type="http://schemas.openxmlformats.org/officeDocument/2006/relationships/hyperlink" Target="http://toshigata.ne.jp/en/" TargetMode="External"/><Relationship Id="rId185" Type="http://schemas.openxmlformats.org/officeDocument/2006/relationships/hyperlink" Target="https://www.investosaka.jp/eng/" TargetMode="External"/><Relationship Id="rId49" Type="http://schemas.openxmlformats.org/officeDocument/2006/relationships/hyperlink" Target="http://www.cdstats.chengdu.gov.cn/" TargetMode="External"/><Relationship Id="rId184" Type="http://schemas.openxmlformats.org/officeDocument/2006/relationships/hyperlink" Target="https://o-bic.net/" TargetMode="External"/><Relationship Id="rId189" Type="http://schemas.openxmlformats.org/officeDocument/2006/relationships/hyperlink" Target="https://www.sapporo-cci.or.jp/worldbusiness/index-ch.html" TargetMode="External"/><Relationship Id="rId188" Type="http://schemas.openxmlformats.org/officeDocument/2006/relationships/hyperlink" Target="http://www.nagoya-cci.or.jp/eng/" TargetMode="External"/><Relationship Id="rId31" Type="http://schemas.openxmlformats.org/officeDocument/2006/relationships/hyperlink" Target="http://www.tjfic.com/" TargetMode="External"/><Relationship Id="rId30" Type="http://schemas.openxmlformats.org/officeDocument/2006/relationships/hyperlink" Target="http://www.ccpittj.org/cn/" TargetMode="External"/><Relationship Id="rId33" Type="http://schemas.openxmlformats.org/officeDocument/2006/relationships/hyperlink" Target="http://zxqy.tj.gov.cn/" TargetMode="External"/><Relationship Id="rId183" Type="http://schemas.openxmlformats.org/officeDocument/2006/relationships/hyperlink" Target="https://www.yokohama-cci.or.jp/english/" TargetMode="External"/><Relationship Id="rId32" Type="http://schemas.openxmlformats.org/officeDocument/2006/relationships/hyperlink" Target="http://www.hkccc.tj.cn/cn/index.asp" TargetMode="External"/><Relationship Id="rId182" Type="http://schemas.openxmlformats.org/officeDocument/2006/relationships/hyperlink" Target="http://translate-en.city.yokohama.lg.jp/keizai/" TargetMode="External"/><Relationship Id="rId35" Type="http://schemas.openxmlformats.org/officeDocument/2006/relationships/hyperlink" Target="http://www.tradow.com/" TargetMode="External"/><Relationship Id="rId181" Type="http://schemas.openxmlformats.org/officeDocument/2006/relationships/hyperlink" Target="https://www.tokyo-cci.or.jp/english/" TargetMode="External"/><Relationship Id="rId34" Type="http://schemas.openxmlformats.org/officeDocument/2006/relationships/hyperlink" Target="http://stats.tj.gov.cn/" TargetMode="External"/><Relationship Id="rId180" Type="http://schemas.openxmlformats.org/officeDocument/2006/relationships/hyperlink" Target="http://www.iri-tokyo.jp/site/english/" TargetMode="External"/><Relationship Id="rId37" Type="http://schemas.openxmlformats.org/officeDocument/2006/relationships/hyperlink" Target="http://www.szsme.com/" TargetMode="External"/><Relationship Id="rId176" Type="http://schemas.openxmlformats.org/officeDocument/2006/relationships/hyperlink" Target="http://www.chusho.meti.go.jp/index.html" TargetMode="External"/><Relationship Id="rId36" Type="http://schemas.openxmlformats.org/officeDocument/2006/relationships/hyperlink" Target="http://szsmb.szjmxxw.gov.cn/" TargetMode="External"/><Relationship Id="rId175" Type="http://schemas.openxmlformats.org/officeDocument/2006/relationships/hyperlink" Target="https://www.nstac.go.jp/en/index.html" TargetMode="External"/><Relationship Id="rId39" Type="http://schemas.openxmlformats.org/officeDocument/2006/relationships/hyperlink" Target="http://hkccq.org/" TargetMode="External"/><Relationship Id="rId174" Type="http://schemas.openxmlformats.org/officeDocument/2006/relationships/hyperlink" Target="https://www.mof.go.jp/english/" TargetMode="External"/><Relationship Id="rId38" Type="http://schemas.openxmlformats.org/officeDocument/2006/relationships/hyperlink" Target="http://szgcc.cn/" TargetMode="External"/><Relationship Id="rId173" Type="http://schemas.openxmlformats.org/officeDocument/2006/relationships/hyperlink" Target="http://www.meti.go.jp/english/" TargetMode="External"/><Relationship Id="rId179" Type="http://schemas.openxmlformats.org/officeDocument/2006/relationships/hyperlink" Target="https://www.tokyo-trade-center.or.jp/TTC/en/index.html" TargetMode="External"/><Relationship Id="rId178" Type="http://schemas.openxmlformats.org/officeDocument/2006/relationships/hyperlink" Target="http://www.tokyo-kosha.or.jp/english/" TargetMode="External"/><Relationship Id="rId177" Type="http://schemas.openxmlformats.org/officeDocument/2006/relationships/hyperlink" Target="https://www.jetro.go.jp/en/" TargetMode="External"/><Relationship Id="rId20" Type="http://schemas.openxmlformats.org/officeDocument/2006/relationships/hyperlink" Target="https://www.victorianchamber.com.au/business-solutions/melbourne-chamber-commerce" TargetMode="External"/><Relationship Id="rId22" Type="http://schemas.openxmlformats.org/officeDocument/2006/relationships/hyperlink" Target="http://www.mofcom.gov.cn/" TargetMode="External"/><Relationship Id="rId21" Type="http://schemas.openxmlformats.org/officeDocument/2006/relationships/hyperlink" Target="http://www.stats.gov.cn/" TargetMode="External"/><Relationship Id="rId24" Type="http://schemas.openxmlformats.org/officeDocument/2006/relationships/hyperlink" Target="http://www.chinasme.org.cn/" TargetMode="External"/><Relationship Id="rId23" Type="http://schemas.openxmlformats.org/officeDocument/2006/relationships/hyperlink" Target="http://www.ccpit.org/" TargetMode="External"/><Relationship Id="rId26" Type="http://schemas.openxmlformats.org/officeDocument/2006/relationships/hyperlink" Target="http://www.cpitsh.org/" TargetMode="External"/><Relationship Id="rId25" Type="http://schemas.openxmlformats.org/officeDocument/2006/relationships/hyperlink" Target="http://www.ca-sme.org/" TargetMode="External"/><Relationship Id="rId28" Type="http://schemas.openxmlformats.org/officeDocument/2006/relationships/hyperlink" Target="http://www.ccpitbj.org/" TargetMode="External"/><Relationship Id="rId27" Type="http://schemas.openxmlformats.org/officeDocument/2006/relationships/hyperlink" Target="http://www.shanghai.gov.cn/nw2/nw2314/nw2319/nw32905/nw32914/nw32994/nw32997/nw39733/index.html" TargetMode="External"/><Relationship Id="rId29" Type="http://schemas.openxmlformats.org/officeDocument/2006/relationships/hyperlink" Target="http://www.smebj.cn/" TargetMode="External"/><Relationship Id="rId11" Type="http://schemas.openxmlformats.org/officeDocument/2006/relationships/hyperlink" Target="https://www.nswbusinesschamber.com.au/" TargetMode="External"/><Relationship Id="rId10" Type="http://schemas.openxmlformats.org/officeDocument/2006/relationships/hyperlink" Target="https://www.smallbusiness.nsw.gov.au/" TargetMode="External"/><Relationship Id="rId13" Type="http://schemas.openxmlformats.org/officeDocument/2006/relationships/hyperlink" Target="http://www.business.vic.gov.au/" TargetMode="External"/><Relationship Id="rId12" Type="http://schemas.openxmlformats.org/officeDocument/2006/relationships/hyperlink" Target="https://www.thechamber.com.au/" TargetMode="External"/><Relationship Id="rId15" Type="http://schemas.openxmlformats.org/officeDocument/2006/relationships/hyperlink" Target="https://www.vsbc.vic.gov.au/" TargetMode="External"/><Relationship Id="rId198" Type="http://schemas.openxmlformats.org/officeDocument/2006/relationships/hyperlink" Target="http://www.sba.sg/" TargetMode="External"/><Relationship Id="rId14" Type="http://schemas.openxmlformats.org/officeDocument/2006/relationships/hyperlink" Target="https://www.sbcv.com.au/" TargetMode="External"/><Relationship Id="rId197" Type="http://schemas.openxmlformats.org/officeDocument/2006/relationships/hyperlink" Target="https://www.enterprisesg.gov.sg/" TargetMode="External"/><Relationship Id="rId17" Type="http://schemas.openxmlformats.org/officeDocument/2006/relationships/hyperlink" Target="http://www.sbms.org.au/" TargetMode="External"/><Relationship Id="rId196" Type="http://schemas.openxmlformats.org/officeDocument/2006/relationships/hyperlink" Target="https://www.edb.gov.sg/" TargetMode="External"/><Relationship Id="rId16" Type="http://schemas.openxmlformats.org/officeDocument/2006/relationships/hyperlink" Target="https://festival.business.vic.gov.au/" TargetMode="External"/><Relationship Id="rId195" Type="http://schemas.openxmlformats.org/officeDocument/2006/relationships/hyperlink" Target="https://www.singstat.gov.sg/" TargetMode="External"/><Relationship Id="rId19" Type="http://schemas.openxmlformats.org/officeDocument/2006/relationships/hyperlink" Target="https://www.victorianchamber.com.au/" TargetMode="External"/><Relationship Id="rId18" Type="http://schemas.openxmlformats.org/officeDocument/2006/relationships/hyperlink" Target="https://economicdevelopment.vic.gov.au/" TargetMode="External"/><Relationship Id="rId199" Type="http://schemas.openxmlformats.org/officeDocument/2006/relationships/hyperlink" Target="http://asme.org.sg/about/" TargetMode="External"/><Relationship Id="rId84" Type="http://schemas.openxmlformats.org/officeDocument/2006/relationships/hyperlink" Target="http://www.greaterchinasme.com/landing.htm" TargetMode="External"/><Relationship Id="rId83" Type="http://schemas.openxmlformats.org/officeDocument/2006/relationships/hyperlink" Target="http://asep.org.hk/" TargetMode="External"/><Relationship Id="rId86" Type="http://schemas.openxmlformats.org/officeDocument/2006/relationships/hyperlink" Target="https://www.facebook.com/smedf/?fref=ts" TargetMode="External"/><Relationship Id="rId85" Type="http://schemas.openxmlformats.org/officeDocument/2006/relationships/hyperlink" Target="http://www.sme-china.com/" TargetMode="External"/><Relationship Id="rId88" Type="http://schemas.openxmlformats.org/officeDocument/2006/relationships/hyperlink" Target="http://sme.hktdc.com/en/index.html" TargetMode="External"/><Relationship Id="rId150" Type="http://schemas.openxmlformats.org/officeDocument/2006/relationships/hyperlink" Target="https://www.nj.gov/njbusiness/" TargetMode="External"/><Relationship Id="rId87" Type="http://schemas.openxmlformats.org/officeDocument/2006/relationships/hyperlink" Target="http://www.smeglobal.org/" TargetMode="External"/><Relationship Id="rId89" Type="http://schemas.openxmlformats.org/officeDocument/2006/relationships/hyperlink" Target="http://www.censtatd.gov.hk/" TargetMode="External"/><Relationship Id="rId80" Type="http://schemas.openxmlformats.org/officeDocument/2006/relationships/hyperlink" Target="https://www.amcham.org.hk/" TargetMode="External"/><Relationship Id="rId82" Type="http://schemas.openxmlformats.org/officeDocument/2006/relationships/hyperlink" Target="http://www.hksmega.org" TargetMode="External"/><Relationship Id="rId81" Type="http://schemas.openxmlformats.org/officeDocument/2006/relationships/hyperlink" Target="https://www.hkchcc.com/" TargetMode="External"/><Relationship Id="rId1" Type="http://schemas.openxmlformats.org/officeDocument/2006/relationships/hyperlink" Target="https://www.seaanz.org/" TargetMode="External"/><Relationship Id="rId2" Type="http://schemas.openxmlformats.org/officeDocument/2006/relationships/hyperlink" Target="https://smallbusinessassociation.com.au/" TargetMode="External"/><Relationship Id="rId3" Type="http://schemas.openxmlformats.org/officeDocument/2006/relationships/hyperlink" Target="http://abs.gov.au/" TargetMode="External"/><Relationship Id="rId149" Type="http://schemas.openxmlformats.org/officeDocument/2006/relationships/hyperlink" Target="https://www.njeda.com/" TargetMode="External"/><Relationship Id="rId4" Type="http://schemas.openxmlformats.org/officeDocument/2006/relationships/hyperlink" Target="http://business.gov.au" TargetMode="External"/><Relationship Id="rId148" Type="http://schemas.openxmlformats.org/officeDocument/2006/relationships/hyperlink" Target="https://efgp.wildapricot.org/" TargetMode="External"/><Relationship Id="rId9" Type="http://schemas.openxmlformats.org/officeDocument/2006/relationships/hyperlink" Target="https://www.industry.nsw.gov.au/business-and-industry-in-nsw" TargetMode="External"/><Relationship Id="rId143" Type="http://schemas.openxmlformats.org/officeDocument/2006/relationships/hyperlink" Target="https://whartonsbdc.wharton.upenn.edu/" TargetMode="External"/><Relationship Id="rId264" Type="http://schemas.openxmlformats.org/officeDocument/2006/relationships/drawing" Target="../drawings/drawing3.xml"/><Relationship Id="rId142" Type="http://schemas.openxmlformats.org/officeDocument/2006/relationships/hyperlink" Target="https://chamberphl.com/" TargetMode="External"/><Relationship Id="rId263" Type="http://schemas.openxmlformats.org/officeDocument/2006/relationships/hyperlink" Target="http://www.sme.go.th/en/" TargetMode="External"/><Relationship Id="rId141" Type="http://schemas.openxmlformats.org/officeDocument/2006/relationships/hyperlink" Target="https://www.eecoc.org/" TargetMode="External"/><Relationship Id="rId262" Type="http://schemas.openxmlformats.org/officeDocument/2006/relationships/hyperlink" Target="http://economy.gov.ru/en/home" TargetMode="External"/><Relationship Id="rId140" Type="http://schemas.openxmlformats.org/officeDocument/2006/relationships/hyperlink" Target="http://www.houstonnwchamber.org/" TargetMode="External"/><Relationship Id="rId261" Type="http://schemas.openxmlformats.org/officeDocument/2006/relationships/hyperlink" Target="http://en.smb.gov.ru/sme/" TargetMode="External"/><Relationship Id="rId5" Type="http://schemas.openxmlformats.org/officeDocument/2006/relationships/hyperlink" Target="https://www.business.gov.au/" TargetMode="External"/><Relationship Id="rId147" Type="http://schemas.openxmlformats.org/officeDocument/2006/relationships/hyperlink" Target="https://centercityphila.org/" TargetMode="External"/><Relationship Id="rId6" Type="http://schemas.openxmlformats.org/officeDocument/2006/relationships/hyperlink" Target="http://www.ceda.com.au/" TargetMode="External"/><Relationship Id="rId146" Type="http://schemas.openxmlformats.org/officeDocument/2006/relationships/hyperlink" Target="https://www.dli.pa.gov/Pages/default.aspx" TargetMode="External"/><Relationship Id="rId7" Type="http://schemas.openxmlformats.org/officeDocument/2006/relationships/hyperlink" Target="https://www.australianchamber.com.au/" TargetMode="External"/><Relationship Id="rId145" Type="http://schemas.openxmlformats.org/officeDocument/2006/relationships/hyperlink" Target="https://dced.pa.gov/" TargetMode="External"/><Relationship Id="rId266" Type="http://schemas.openxmlformats.org/officeDocument/2006/relationships/table" Target="../tables/table2.xml"/><Relationship Id="rId8" Type="http://schemas.openxmlformats.org/officeDocument/2006/relationships/hyperlink" Target="https://www.nsw.gov.au/services/services-by-need/small-business/small-business/" TargetMode="External"/><Relationship Id="rId144" Type="http://schemas.openxmlformats.org/officeDocument/2006/relationships/hyperlink" Target="https://business.pa.gov/" TargetMode="External"/><Relationship Id="rId73" Type="http://schemas.openxmlformats.org/officeDocument/2006/relationships/hyperlink" Target="http://www.hkcea.com/" TargetMode="External"/><Relationship Id="rId72" Type="http://schemas.openxmlformats.org/officeDocument/2006/relationships/hyperlink" Target="https://www.hkfederation.org.hk/" TargetMode="External"/><Relationship Id="rId75" Type="http://schemas.openxmlformats.org/officeDocument/2006/relationships/hyperlink" Target="https://www.success.tid.gov.hk/tc_chi/whatsnew/whatsnew.html" TargetMode="External"/><Relationship Id="rId74" Type="http://schemas.openxmlformats.org/officeDocument/2006/relationships/hyperlink" Target="https://www.industryhk.org/en/" TargetMode="External"/><Relationship Id="rId77" Type="http://schemas.openxmlformats.org/officeDocument/2006/relationships/hyperlink" Target="https://www.cgcc.org.hk/en/" TargetMode="External"/><Relationship Id="rId260" Type="http://schemas.openxmlformats.org/officeDocument/2006/relationships/hyperlink" Target="http://opora.ru/en/" TargetMode="External"/><Relationship Id="rId76" Type="http://schemas.openxmlformats.org/officeDocument/2006/relationships/hyperlink" Target="https://www.hksme.hk/" TargetMode="External"/><Relationship Id="rId79" Type="http://schemas.openxmlformats.org/officeDocument/2006/relationships/hyperlink" Target="https://www.chamber.org.hk/en/index.aspx" TargetMode="External"/><Relationship Id="rId78" Type="http://schemas.openxmlformats.org/officeDocument/2006/relationships/hyperlink" Target="http://www.hkgcsmb.org.hk/" TargetMode="External"/><Relationship Id="rId71" Type="http://schemas.openxmlformats.org/officeDocument/2006/relationships/hyperlink" Target="https://www.cedb.gov.hk/index.htm" TargetMode="External"/><Relationship Id="rId70" Type="http://schemas.openxmlformats.org/officeDocument/2006/relationships/hyperlink" Target="https://www.gov.hk/en/business/market/economic/index.htm" TargetMode="External"/><Relationship Id="rId139" Type="http://schemas.openxmlformats.org/officeDocument/2006/relationships/hyperlink" Target="https://houstonmetrocc.org/" TargetMode="External"/><Relationship Id="rId138" Type="http://schemas.openxmlformats.org/officeDocument/2006/relationships/hyperlink" Target="http://wcct.org/" TargetMode="External"/><Relationship Id="rId259" Type="http://schemas.openxmlformats.org/officeDocument/2006/relationships/hyperlink" Target="http://www.rasme.ru/" TargetMode="External"/><Relationship Id="rId137" Type="http://schemas.openxmlformats.org/officeDocument/2006/relationships/hyperlink" Target="http://www.asianchamber-hou.org/" TargetMode="External"/><Relationship Id="rId258" Type="http://schemas.openxmlformats.org/officeDocument/2006/relationships/hyperlink" Target="https://www.dti.gov.ph" TargetMode="External"/><Relationship Id="rId132" Type="http://schemas.openxmlformats.org/officeDocument/2006/relationships/hyperlink" Target="http://www.sbrcbaltimore.com/" TargetMode="External"/><Relationship Id="rId253" Type="http://schemas.openxmlformats.org/officeDocument/2006/relationships/hyperlink" Target="https://www.businessnz.org.nz/" TargetMode="External"/><Relationship Id="rId131" Type="http://schemas.openxmlformats.org/officeDocument/2006/relationships/hyperlink" Target="http://commerce.maryland.gov/" TargetMode="External"/><Relationship Id="rId252" Type="http://schemas.openxmlformats.org/officeDocument/2006/relationships/hyperlink" Target="https://www.gob.mx/se" TargetMode="External"/><Relationship Id="rId130" Type="http://schemas.openxmlformats.org/officeDocument/2006/relationships/hyperlink" Target="https://sfosb.org/" TargetMode="External"/><Relationship Id="rId251" Type="http://schemas.openxmlformats.org/officeDocument/2006/relationships/hyperlink" Target="http://english.kotra.or.kr/foreign/main/KHEMUI010M.html?LOCALE=en" TargetMode="External"/><Relationship Id="rId250" Type="http://schemas.openxmlformats.org/officeDocument/2006/relationships/hyperlink" Target="https://www.kbiz.or.kr/home/homeIndex.do?menuCode=eng" TargetMode="External"/><Relationship Id="rId136" Type="http://schemas.openxmlformats.org/officeDocument/2006/relationships/hyperlink" Target="http://www.houstontx.gov/obo/" TargetMode="External"/><Relationship Id="rId257" Type="http://schemas.openxmlformats.org/officeDocument/2006/relationships/hyperlink" Target="https://www.newzealandchambers.co.nz/" TargetMode="External"/><Relationship Id="rId135" Type="http://schemas.openxmlformats.org/officeDocument/2006/relationships/hyperlink" Target="https://www.sbdc.uh.edu/sbdc/default.asp" TargetMode="External"/><Relationship Id="rId256" Type="http://schemas.openxmlformats.org/officeDocument/2006/relationships/hyperlink" Target="https://www.mbie.govt.nz/" TargetMode="External"/><Relationship Id="rId134" Type="http://schemas.openxmlformats.org/officeDocument/2006/relationships/hyperlink" Target="https://fedconline.org/" TargetMode="External"/><Relationship Id="rId255" Type="http://schemas.openxmlformats.org/officeDocument/2006/relationships/hyperlink" Target="https://www.business.govt.nz" TargetMode="External"/><Relationship Id="rId133" Type="http://schemas.openxmlformats.org/officeDocument/2006/relationships/hyperlink" Target="http://baltimoredevelopment.com/" TargetMode="External"/><Relationship Id="rId254" Type="http://schemas.openxmlformats.org/officeDocument/2006/relationships/hyperlink" Target="http://business.govt.nz" TargetMode="External"/><Relationship Id="rId62" Type="http://schemas.openxmlformats.org/officeDocument/2006/relationships/hyperlink" Target="http://www.stats-hb.gov.cn/info/iList.jsp?cat_id=10436" TargetMode="External"/><Relationship Id="rId61" Type="http://schemas.openxmlformats.org/officeDocument/2006/relationships/hyperlink" Target="http://www.sysinet.gov.cn/" TargetMode="External"/><Relationship Id="rId64" Type="http://schemas.openxmlformats.org/officeDocument/2006/relationships/hyperlink" Target="http://www.whsme.net.cn/" TargetMode="External"/><Relationship Id="rId63" Type="http://schemas.openxmlformats.org/officeDocument/2006/relationships/hyperlink" Target="http://www.hbsme.com.cn/" TargetMode="External"/><Relationship Id="rId66" Type="http://schemas.openxmlformats.org/officeDocument/2006/relationships/hyperlink" Target="http://sw.wuhan.gov.cn/html/" TargetMode="External"/><Relationship Id="rId172" Type="http://schemas.openxmlformats.org/officeDocument/2006/relationships/hyperlink" Target="http://www.smrj.go.jp/english/" TargetMode="External"/><Relationship Id="rId65" Type="http://schemas.openxmlformats.org/officeDocument/2006/relationships/hyperlink" Target="http://www.027smetbs.com/index.html" TargetMode="External"/><Relationship Id="rId171" Type="http://schemas.openxmlformats.org/officeDocument/2006/relationships/hyperlink" Target="https://aedcweb.com/" TargetMode="External"/><Relationship Id="rId68" Type="http://schemas.openxmlformats.org/officeDocument/2006/relationships/hyperlink" Target="http://www.whsgsl.org.cn/" TargetMode="External"/><Relationship Id="rId170" Type="http://schemas.openxmlformats.org/officeDocument/2006/relationships/hyperlink" Target="https://www.commerce.alaska.gov/web/ded/dev/smallbusinessassistancecenter.aspx" TargetMode="External"/><Relationship Id="rId67" Type="http://schemas.openxmlformats.org/officeDocument/2006/relationships/hyperlink" Target="http://jxw.wuhan.gov.cn/" TargetMode="External"/><Relationship Id="rId60" Type="http://schemas.openxmlformats.org/officeDocument/2006/relationships/hyperlink" Target="http://www.ccpitsy.org/" TargetMode="External"/><Relationship Id="rId165" Type="http://schemas.openxmlformats.org/officeDocument/2006/relationships/hyperlink" Target="https://www.dcchamber.org/" TargetMode="External"/><Relationship Id="rId69" Type="http://schemas.openxmlformats.org/officeDocument/2006/relationships/hyperlink" Target="http://www.wuhandata.gov.cn" TargetMode="External"/><Relationship Id="rId164" Type="http://schemas.openxmlformats.org/officeDocument/2006/relationships/hyperlink" Target="http://www.washmochamber.org/" TargetMode="External"/><Relationship Id="rId163" Type="http://schemas.openxmlformats.org/officeDocument/2006/relationships/hyperlink" Target="https://www.seattle.gov/economicdevelopment/" TargetMode="External"/><Relationship Id="rId162" Type="http://schemas.openxmlformats.org/officeDocument/2006/relationships/hyperlink" Target="http://seattleedc.com/" TargetMode="External"/><Relationship Id="rId169" Type="http://schemas.openxmlformats.org/officeDocument/2006/relationships/hyperlink" Target="https://aksbdc.org/" TargetMode="External"/><Relationship Id="rId168" Type="http://schemas.openxmlformats.org/officeDocument/2006/relationships/hyperlink" Target="https://mn.gov/deed/" TargetMode="External"/><Relationship Id="rId167" Type="http://schemas.openxmlformats.org/officeDocument/2006/relationships/hyperlink" Target="https://mn.gov/deed/business/help/sbao/" TargetMode="External"/><Relationship Id="rId166" Type="http://schemas.openxmlformats.org/officeDocument/2006/relationships/hyperlink" Target="http://www.wedaonline.org/" TargetMode="External"/><Relationship Id="rId51" Type="http://schemas.openxmlformats.org/officeDocument/2006/relationships/hyperlink" Target="http://www.dgsme.org/" TargetMode="External"/><Relationship Id="rId50" Type="http://schemas.openxmlformats.org/officeDocument/2006/relationships/hyperlink" Target="http://www.dggsl.org/" TargetMode="External"/><Relationship Id="rId53" Type="http://schemas.openxmlformats.org/officeDocument/2006/relationships/hyperlink" Target="http://www.cqwq.gov.cn/" TargetMode="External"/><Relationship Id="rId52" Type="http://schemas.openxmlformats.org/officeDocument/2006/relationships/hyperlink" Target="http://tjj.dg.gov.cn" TargetMode="External"/><Relationship Id="rId55" Type="http://schemas.openxmlformats.org/officeDocument/2006/relationships/hyperlink" Target="http://www.cqzxxh.com/" TargetMode="External"/><Relationship Id="rId161" Type="http://schemas.openxmlformats.org/officeDocument/2006/relationships/hyperlink" Target="https://missouribusiness.net/sbtdc/" TargetMode="External"/><Relationship Id="rId54" Type="http://schemas.openxmlformats.org/officeDocument/2006/relationships/hyperlink" Target="http://jxq.cq.gov.cn/index.html" TargetMode="External"/><Relationship Id="rId160" Type="http://schemas.openxmlformats.org/officeDocument/2006/relationships/hyperlink" Target="https://www.showme.org/" TargetMode="External"/><Relationship Id="rId57" Type="http://schemas.openxmlformats.org/officeDocument/2006/relationships/hyperlink" Target="http://www.cqtj.gov.cn/" TargetMode="External"/><Relationship Id="rId56" Type="http://schemas.openxmlformats.org/officeDocument/2006/relationships/hyperlink" Target="http://www.cqgcc.com.cn/" TargetMode="External"/><Relationship Id="rId159" Type="http://schemas.openxmlformats.org/officeDocument/2006/relationships/hyperlink" Target="https://ded.mo.gov/" TargetMode="External"/><Relationship Id="rId59" Type="http://schemas.openxmlformats.org/officeDocument/2006/relationships/hyperlink" Target="http://www.smesy.gov.cn/" TargetMode="External"/><Relationship Id="rId154" Type="http://schemas.openxmlformats.org/officeDocument/2006/relationships/hyperlink" Target="http://www.business.rutgers.edu/rnsbdc" TargetMode="External"/><Relationship Id="rId58" Type="http://schemas.openxmlformats.org/officeDocument/2006/relationships/hyperlink" Target="http://www.sygsj.gov.cn/" TargetMode="External"/><Relationship Id="rId153" Type="http://schemas.openxmlformats.org/officeDocument/2006/relationships/hyperlink" Target="https://www.njbia.org/" TargetMode="External"/><Relationship Id="rId152" Type="http://schemas.openxmlformats.org/officeDocument/2006/relationships/hyperlink" Target="http://www.njsbdc.com/" TargetMode="External"/><Relationship Id="rId151" Type="http://schemas.openxmlformats.org/officeDocument/2006/relationships/hyperlink" Target="https://www.nj.gov/labor/" TargetMode="External"/><Relationship Id="rId158" Type="http://schemas.openxmlformats.org/officeDocument/2006/relationships/hyperlink" Target="http://www.thinkkc.com/" TargetMode="External"/><Relationship Id="rId157" Type="http://schemas.openxmlformats.org/officeDocument/2006/relationships/hyperlink" Target="https://www.kychamber.com/" TargetMode="External"/><Relationship Id="rId156" Type="http://schemas.openxmlformats.org/officeDocument/2006/relationships/hyperlink" Target="http://newarknychamber.org/" TargetMode="External"/><Relationship Id="rId155" Type="http://schemas.openxmlformats.org/officeDocument/2006/relationships/hyperlink" Target="http://www.rnsbdc.com/" TargetMode="External"/><Relationship Id="rId107" Type="http://schemas.openxmlformats.org/officeDocument/2006/relationships/hyperlink" Target="https://www.irs.gov/businesses/small-businesses-self-employed" TargetMode="External"/><Relationship Id="rId228" Type="http://schemas.openxmlformats.org/officeDocument/2006/relationships/hyperlink" Target="http://web.pcc.gov.tw/pishtml/pisindex.html" TargetMode="External"/><Relationship Id="rId106" Type="http://schemas.openxmlformats.org/officeDocument/2006/relationships/hyperlink" Target="https://www.uspto.gov/" TargetMode="External"/><Relationship Id="rId227" Type="http://schemas.openxmlformats.org/officeDocument/2006/relationships/hyperlink" Target="https://sme.moeasmea.gov.tw/Startup/" TargetMode="External"/><Relationship Id="rId105" Type="http://schemas.openxmlformats.org/officeDocument/2006/relationships/hyperlink" Target="http://www.mbda.gov/" TargetMode="External"/><Relationship Id="rId226" Type="http://schemas.openxmlformats.org/officeDocument/2006/relationships/hyperlink" Target="https://www.titan.org.tw/zh/" TargetMode="External"/><Relationship Id="rId104" Type="http://schemas.openxmlformats.org/officeDocument/2006/relationships/hyperlink" Target="http://jbav.vn/en/" TargetMode="External"/><Relationship Id="rId225" Type="http://schemas.openxmlformats.org/officeDocument/2006/relationships/hyperlink" Target="http://www.innosquare.economic.ntpc.net.tw/site/" TargetMode="External"/><Relationship Id="rId109" Type="http://schemas.openxmlformats.org/officeDocument/2006/relationships/hyperlink" Target="https://www.sba.gov/" TargetMode="External"/><Relationship Id="rId108" Type="http://schemas.openxmlformats.org/officeDocument/2006/relationships/hyperlink" Target="https://www.thesmallbusinessexpo.com/" TargetMode="External"/><Relationship Id="rId229" Type="http://schemas.openxmlformats.org/officeDocument/2006/relationships/hyperlink" Target="https://www.apec.org/" TargetMode="External"/><Relationship Id="rId220" Type="http://schemas.openxmlformats.org/officeDocument/2006/relationships/hyperlink" Target="http://icdipc.tycg.gov.tw/" TargetMode="External"/><Relationship Id="rId103" Type="http://schemas.openxmlformats.org/officeDocument/2006/relationships/hyperlink" Target="http://canada-vietnamtrade.org/" TargetMode="External"/><Relationship Id="rId224" Type="http://schemas.openxmlformats.org/officeDocument/2006/relationships/hyperlink" Target="http://www.angel885.org.tw/" TargetMode="External"/><Relationship Id="rId102" Type="http://schemas.openxmlformats.org/officeDocument/2006/relationships/hyperlink" Target="http://www.gba-vietnam.org/" TargetMode="External"/><Relationship Id="rId223" Type="http://schemas.openxmlformats.org/officeDocument/2006/relationships/hyperlink" Target="https://www.facebook.com/gtcasme/" TargetMode="External"/><Relationship Id="rId101" Type="http://schemas.openxmlformats.org/officeDocument/2006/relationships/hyperlink" Target="http://www.usvtc.org/" TargetMode="External"/><Relationship Id="rId222" Type="http://schemas.openxmlformats.org/officeDocument/2006/relationships/hyperlink" Target="https://www.economic.taichung.gov.tw/" TargetMode="External"/><Relationship Id="rId100" Type="http://schemas.openxmlformats.org/officeDocument/2006/relationships/hyperlink" Target="http://www.moit.gov.vn/" TargetMode="External"/><Relationship Id="rId221" Type="http://schemas.openxmlformats.org/officeDocument/2006/relationships/hyperlink" Target="http://invest.tycg.gov.tw/index.jsp" TargetMode="External"/><Relationship Id="rId217" Type="http://schemas.openxmlformats.org/officeDocument/2006/relationships/hyperlink" Target="http://airp.org.tw/188/cht/index.php" TargetMode="External"/><Relationship Id="rId216" Type="http://schemas.openxmlformats.org/officeDocument/2006/relationships/hyperlink" Target="http://hong-kong-economy-research.hktdc.com/business-news/article/Small-Business-Resources/Trade-Regulations-of-Japan/sbr/en/1/1X46GO3X/1X006N03.htm" TargetMode="External"/><Relationship Id="rId215" Type="http://schemas.openxmlformats.org/officeDocument/2006/relationships/hyperlink" Target="http://hong-kong-economy-research.hktdc.com/business-news/article/Small-Business-Resources/Trade-Regulations-of-China/sbr/en/1/1X46GO3X/1X006MY8.htm" TargetMode="External"/><Relationship Id="rId214" Type="http://schemas.openxmlformats.org/officeDocument/2006/relationships/hyperlink" Target="http://hong-kong-economy-research.hktdc.com/business-news/article/Small-Business-Resources/Trade-Regulations-of-Australia/sbr/en/1/1X46GO3X/1X006MWA.htm" TargetMode="External"/><Relationship Id="rId219" Type="http://schemas.openxmlformats.org/officeDocument/2006/relationships/hyperlink" Target="http://web.tainan.gov.tw//economic/default.asp" TargetMode="External"/><Relationship Id="rId218" Type="http://schemas.openxmlformats.org/officeDocument/2006/relationships/hyperlink" Target="http://idipc.tncg.gov.tw/profile.asp?le=tchinese" TargetMode="External"/><Relationship Id="rId213" Type="http://schemas.openxmlformats.org/officeDocument/2006/relationships/hyperlink" Target="http://www.tcoc.net.tw/" TargetMode="External"/><Relationship Id="rId212" Type="http://schemas.openxmlformats.org/officeDocument/2006/relationships/hyperlink" Target="https://www.economic.ntpc.gov.tw/" TargetMode="External"/><Relationship Id="rId211" Type="http://schemas.openxmlformats.org/officeDocument/2006/relationships/hyperlink" Target="http://www.khae.org/information.html" TargetMode="External"/><Relationship Id="rId210" Type="http://schemas.openxmlformats.org/officeDocument/2006/relationships/hyperlink" Target="https://www.moeasmea.gov.tw/mp.asp?mp=2" TargetMode="External"/><Relationship Id="rId129" Type="http://schemas.openxmlformats.org/officeDocument/2006/relationships/hyperlink" Target="https://businessportal.sfgov.org/" TargetMode="External"/><Relationship Id="rId128" Type="http://schemas.openxmlformats.org/officeDocument/2006/relationships/hyperlink" Target="https://1871.com/" TargetMode="External"/><Relationship Id="rId249" Type="http://schemas.openxmlformats.org/officeDocument/2006/relationships/hyperlink" Target="http://www.mss.go.kr/site/eng/main.do" TargetMode="External"/><Relationship Id="rId127" Type="http://schemas.openxmlformats.org/officeDocument/2006/relationships/hyperlink" Target="https://www.chicagolandchamber.org/" TargetMode="External"/><Relationship Id="rId248" Type="http://schemas.openxmlformats.org/officeDocument/2006/relationships/hyperlink" Target="http://english.motie.go.kr/www/main.do" TargetMode="External"/><Relationship Id="rId126" Type="http://schemas.openxmlformats.org/officeDocument/2006/relationships/hyperlink" Target="https://polsky.uchicago.edu/" TargetMode="External"/><Relationship Id="rId247" Type="http://schemas.openxmlformats.org/officeDocument/2006/relationships/hyperlink" Target="http://www.economia.gob.cl/" TargetMode="External"/><Relationship Id="rId121" Type="http://schemas.openxmlformats.org/officeDocument/2006/relationships/hyperlink" Target="https://www.nycedc.com/" TargetMode="External"/><Relationship Id="rId242" Type="http://schemas.openxmlformats.org/officeDocument/2006/relationships/hyperlink" Target="http://smeam.org/" TargetMode="External"/><Relationship Id="rId120" Type="http://schemas.openxmlformats.org/officeDocument/2006/relationships/hyperlink" Target="http://www.nyssbdc.org/index.aspx" TargetMode="External"/><Relationship Id="rId241" Type="http://schemas.openxmlformats.org/officeDocument/2006/relationships/hyperlink" Target="https://data.worldbank.org/topic/economy-and-growth" TargetMode="External"/><Relationship Id="rId240" Type="http://schemas.openxmlformats.org/officeDocument/2006/relationships/hyperlink" Target="https://inbia.org/" TargetMode="External"/><Relationship Id="rId125" Type="http://schemas.openxmlformats.org/officeDocument/2006/relationships/hyperlink" Target="https://www.cityofchicago.org/city/en/depts/bacp/sbc/small_business_centerhome.html" TargetMode="External"/><Relationship Id="rId246" Type="http://schemas.openxmlformats.org/officeDocument/2006/relationships/hyperlink" Target="https://klmcc.org/" TargetMode="External"/><Relationship Id="rId124" Type="http://schemas.openxmlformats.org/officeDocument/2006/relationships/hyperlink" Target="https://tec.illinois.edu/" TargetMode="External"/><Relationship Id="rId245" Type="http://schemas.openxmlformats.org/officeDocument/2006/relationships/hyperlink" Target="http://www.nccim.org.my/" TargetMode="External"/><Relationship Id="rId123" Type="http://schemas.openxmlformats.org/officeDocument/2006/relationships/hyperlink" Target="https://www.illinois.gov/dceo/Pages/default.aspx" TargetMode="External"/><Relationship Id="rId244" Type="http://schemas.openxmlformats.org/officeDocument/2006/relationships/hyperlink" Target="http://www.mida.gov.my/home/" TargetMode="External"/><Relationship Id="rId122" Type="http://schemas.openxmlformats.org/officeDocument/2006/relationships/hyperlink" Target="https://www1.nyc.gov/site/sbs/index.page" TargetMode="External"/><Relationship Id="rId243" Type="http://schemas.openxmlformats.org/officeDocument/2006/relationships/hyperlink" Target="http://www.matrade.gov.my/en/" TargetMode="External"/><Relationship Id="rId95" Type="http://schemas.openxmlformats.org/officeDocument/2006/relationships/hyperlink" Target="https://www.investottawa.ca/" TargetMode="External"/><Relationship Id="rId94" Type="http://schemas.openxmlformats.org/officeDocument/2006/relationships/hyperlink" Target="http://www.ic.gc.ca/eic/site/061.nsf/eng/Home" TargetMode="External"/><Relationship Id="rId97" Type="http://schemas.openxmlformats.org/officeDocument/2006/relationships/hyperlink" Target="https://www.hkbav.org/" TargetMode="External"/><Relationship Id="rId96" Type="http://schemas.openxmlformats.org/officeDocument/2006/relationships/hyperlink" Target="http://www.danasme.vn/" TargetMode="External"/><Relationship Id="rId99" Type="http://schemas.openxmlformats.org/officeDocument/2006/relationships/hyperlink" Target="http://www.mpi.gov.vn/en/Pages/default.aspx" TargetMode="External"/><Relationship Id="rId98" Type="http://schemas.openxmlformats.org/officeDocument/2006/relationships/hyperlink" Target="https://www.gso.gov.vn" TargetMode="External"/><Relationship Id="rId91" Type="http://schemas.openxmlformats.org/officeDocument/2006/relationships/hyperlink" Target="https://www.ontario.ca/page/small-business-access" TargetMode="External"/><Relationship Id="rId90" Type="http://schemas.openxmlformats.org/officeDocument/2006/relationships/hyperlink" Target="http://hong-kong-economy-research.hktdc.com/business-news/article/Small-Business-Resources/Trade-Regulations-of-Canada/sbr/en/1/1X46GO3X/1X006MX9.htm" TargetMode="External"/><Relationship Id="rId93" Type="http://schemas.openxmlformats.org/officeDocument/2006/relationships/hyperlink" Target="http://www.chamber.ca/" TargetMode="External"/><Relationship Id="rId92" Type="http://schemas.openxmlformats.org/officeDocument/2006/relationships/hyperlink" Target="https://www.ontario.ca/page/small-business-enterprise-centre-and-community-based-provider-locations" TargetMode="External"/><Relationship Id="rId118" Type="http://schemas.openxmlformats.org/officeDocument/2006/relationships/hyperlink" Target="https://laedc.org/" TargetMode="External"/><Relationship Id="rId239" Type="http://schemas.openxmlformats.org/officeDocument/2006/relationships/hyperlink" Target="https://www.entrepreneurship.org/" TargetMode="External"/><Relationship Id="rId117" Type="http://schemas.openxmlformats.org/officeDocument/2006/relationships/hyperlink" Target="https://smallbizla.org/" TargetMode="External"/><Relationship Id="rId238" Type="http://schemas.openxmlformats.org/officeDocument/2006/relationships/hyperlink" Target="http://entrepreneurship.org" TargetMode="External"/><Relationship Id="rId116" Type="http://schemas.openxmlformats.org/officeDocument/2006/relationships/hyperlink" Target="http://business.lacity.org/" TargetMode="External"/><Relationship Id="rId237" Type="http://schemas.openxmlformats.org/officeDocument/2006/relationships/hyperlink" Target="https://www.entrepreneur.com/" TargetMode="External"/><Relationship Id="rId115" Type="http://schemas.openxmlformats.org/officeDocument/2006/relationships/hyperlink" Target="https://lachamber.com/" TargetMode="External"/><Relationship Id="rId236" Type="http://schemas.openxmlformats.org/officeDocument/2006/relationships/hyperlink" Target="http://entrepreneur.com" TargetMode="External"/><Relationship Id="rId119" Type="http://schemas.openxmlformats.org/officeDocument/2006/relationships/hyperlink" Target="https://esd.ny.gov/" TargetMode="External"/><Relationship Id="rId110" Type="http://schemas.openxmlformats.org/officeDocument/2006/relationships/hyperlink" Target="http://www.smallbusinessmajority.org/" TargetMode="External"/><Relationship Id="rId231" Type="http://schemas.openxmlformats.org/officeDocument/2006/relationships/hyperlink" Target="http://www.aseansme.org/home" TargetMode="External"/><Relationship Id="rId230" Type="http://schemas.openxmlformats.org/officeDocument/2006/relationships/hyperlink" Target="https://asean.org/" TargetMode="External"/><Relationship Id="rId114" Type="http://schemas.openxmlformats.org/officeDocument/2006/relationships/hyperlink" Target="http://www.californiasbdc.org/" TargetMode="External"/><Relationship Id="rId235" Type="http://schemas.openxmlformats.org/officeDocument/2006/relationships/hyperlink" Target="http://www.asean-sme-academy.org/" TargetMode="External"/><Relationship Id="rId113" Type="http://schemas.openxmlformats.org/officeDocument/2006/relationships/hyperlink" Target="https://csba.com/" TargetMode="External"/><Relationship Id="rId234" Type="http://schemas.openxmlformats.org/officeDocument/2006/relationships/hyperlink" Target="http://fita.org" TargetMode="External"/><Relationship Id="rId112" Type="http://schemas.openxmlformats.org/officeDocument/2006/relationships/hyperlink" Target="https://www.census.gov/" TargetMode="External"/><Relationship Id="rId233" Type="http://schemas.openxmlformats.org/officeDocument/2006/relationships/hyperlink" Target="http://www.intracen.org/" TargetMode="External"/><Relationship Id="rId111" Type="http://schemas.openxmlformats.org/officeDocument/2006/relationships/hyperlink" Target="https://smallbusiness.house.gov/" TargetMode="External"/><Relationship Id="rId232" Type="http://schemas.openxmlformats.org/officeDocument/2006/relationships/hyperlink" Target="https://apecmsmemarketplace.com/" TargetMode="External"/><Relationship Id="rId206" Type="http://schemas.openxmlformats.org/officeDocument/2006/relationships/hyperlink" Target="http://www.smeft.org.tw/index.html" TargetMode="External"/><Relationship Id="rId205" Type="http://schemas.openxmlformats.org/officeDocument/2006/relationships/hyperlink" Target="https://www.dois.moea.gov.tw/" TargetMode="External"/><Relationship Id="rId204" Type="http://schemas.openxmlformats.org/officeDocument/2006/relationships/hyperlink" Target="https://www.moea.gov.tw/MNS/dos/home/Home.aspx" TargetMode="External"/><Relationship Id="rId203" Type="http://schemas.openxmlformats.org/officeDocument/2006/relationships/hyperlink" Target="https://www.moi.gov.tw/stat/" TargetMode="External"/><Relationship Id="rId209" Type="http://schemas.openxmlformats.org/officeDocument/2006/relationships/hyperlink" Target="http://www.nasme.org.tw" TargetMode="External"/><Relationship Id="rId208" Type="http://schemas.openxmlformats.org/officeDocument/2006/relationships/hyperlink" Target="http://www.erpc.org.tw/" TargetMode="External"/><Relationship Id="rId207" Type="http://schemas.openxmlformats.org/officeDocument/2006/relationships/hyperlink" Target="https://beboss.wda.gov.tw/cht/index.php" TargetMode="External"/><Relationship Id="rId202" Type="http://schemas.openxmlformats.org/officeDocument/2006/relationships/hyperlink" Target="http://www.taitra.com.tw/" TargetMode="External"/><Relationship Id="rId201" Type="http://schemas.openxmlformats.org/officeDocument/2006/relationships/hyperlink" Target="http://www.cea.org.sg/" TargetMode="External"/><Relationship Id="rId200" Type="http://schemas.openxmlformats.org/officeDocument/2006/relationships/hyperlink" Target="http://www.sbf.org.sg" TargetMode="Externa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7.86"/>
    <col customWidth="1" min="2" max="2" width="17.29"/>
  </cols>
  <sheetData>
    <row r="1">
      <c r="A1" s="1" t="str">
        <f>HYPERLINK("https://www.apec.org/About-Us/About-APEC/Member-Economies","APEC Member Country")</f>
        <v>APEC Member Country</v>
      </c>
      <c r="B1" s="2" t="s">
        <v>0</v>
      </c>
      <c r="C1" s="3" t="str">
        <f>HYPERLINK("https://www.apec.org/About-Us/About-APEC/Member-Economies","Source: https://www.apec.org/About-Us/About-APEC/Member-Economies")</f>
        <v>Source: https://www.apec.org/About-Us/About-APEC/Member-Economies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B2" s="5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5" t="s">
        <v>3</v>
      </c>
      <c r="B3" s="5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5" t="s">
        <v>4</v>
      </c>
      <c r="B4" s="5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5" t="s">
        <v>5</v>
      </c>
      <c r="B5" s="5" t="s">
        <v>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5" t="s">
        <v>7</v>
      </c>
      <c r="B6" s="5" t="s">
        <v>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5" t="s">
        <v>9</v>
      </c>
      <c r="B7" s="5" t="s">
        <v>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5" t="s">
        <v>10</v>
      </c>
      <c r="B8" s="5" t="s">
        <v>2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5" t="s">
        <v>11</v>
      </c>
      <c r="B9" s="5" t="s">
        <v>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5" t="s">
        <v>12</v>
      </c>
      <c r="B10" s="5" t="s">
        <v>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5" t="s">
        <v>13</v>
      </c>
      <c r="B11" s="5" t="s">
        <v>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5" t="s">
        <v>14</v>
      </c>
      <c r="B12" s="5" t="s">
        <v>15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5" t="s">
        <v>16</v>
      </c>
      <c r="B13" s="5" t="s">
        <v>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5" t="s">
        <v>17</v>
      </c>
      <c r="B14" s="5" t="s">
        <v>15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5" t="s">
        <v>18</v>
      </c>
      <c r="B15" s="5" t="s">
        <v>19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5" t="s">
        <v>20</v>
      </c>
      <c r="B16" s="5" t="s">
        <v>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5" t="s">
        <v>21</v>
      </c>
      <c r="B17" s="5" t="s">
        <v>19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5" t="s">
        <v>22</v>
      </c>
      <c r="B18" s="5" t="s">
        <v>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5" t="s">
        <v>23</v>
      </c>
      <c r="B19" s="5" t="s">
        <v>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5" t="s">
        <v>24</v>
      </c>
      <c r="B20" s="5" t="s">
        <v>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5" t="s">
        <v>25</v>
      </c>
      <c r="B21" s="5" t="s">
        <v>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5" t="s">
        <v>26</v>
      </c>
      <c r="B22" s="5" t="s">
        <v>19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>
      <c r="A23" s="4" t="s">
        <v>27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4" t="s">
        <v>28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>
      <c r="A25" s="6" t="s">
        <v>29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23.43"/>
    <col customWidth="1" min="2" max="2" width="15.86"/>
    <col customWidth="1" min="3" max="3" width="13.0"/>
    <col customWidth="1" min="4" max="4" width="100.71"/>
    <col customWidth="1" min="5" max="5" width="137.57"/>
  </cols>
  <sheetData>
    <row r="1">
      <c r="A1" s="7" t="str">
        <f>IFERROR(__xludf.DUMMYFUNCTION("QUERY({IMPORTRANGE(""19Mxmdrdz6ihOjNFVOa0iYBTsIiPkpSrhdjASO5UPC8Y"",""APEC main cities!A2:F"")},""select Col1, Col2, Col3, Col5, Col6 where Col5 is not null label Col1 'country', Col2 'province', Col3 'city', Col5 'association', Col6 'link'  "")"),"country")</f>
        <v>country</v>
      </c>
      <c r="B1" s="7" t="str">
        <f>IFERROR(__xludf.DUMMYFUNCTION("""COMPUTED_VALUE"""),"province")</f>
        <v>province</v>
      </c>
      <c r="C1" s="7" t="str">
        <f>IFERROR(__xludf.DUMMYFUNCTION("""COMPUTED_VALUE"""),"city")</f>
        <v>city</v>
      </c>
      <c r="D1" s="7" t="str">
        <f>IFERROR(__xludf.DUMMYFUNCTION("""COMPUTED_VALUE"""),"association")</f>
        <v>association</v>
      </c>
      <c r="E1" s="7" t="str">
        <f>IFERROR(__xludf.DUMMYFUNCTION("""COMPUTED_VALUE"""),"link")</f>
        <v>link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>
      <c r="A2" s="8" t="str">
        <f>IFERROR(__xludf.DUMMYFUNCTION("""COMPUTED_VALUE"""),"Australia")</f>
        <v>Australia</v>
      </c>
      <c r="B2" s="8"/>
      <c r="C2" s="8"/>
      <c r="D2" s="8" t="str">
        <f>IFERROR(__xludf.DUMMYFUNCTION("""COMPUTED_VALUE"""),"SEAANZ: Small Business research")</f>
        <v>SEAANZ: Small Business research</v>
      </c>
      <c r="E2" s="9" t="str">
        <f>IFERROR(__xludf.DUMMYFUNCTION("""COMPUTED_VALUE"""),"https://www.seaanz.org/")</f>
        <v>https://www.seaanz.org/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>
      <c r="A3" s="8" t="str">
        <f>IFERROR(__xludf.DUMMYFUNCTION("""COMPUTED_VALUE"""),"Australia")</f>
        <v>Australia</v>
      </c>
      <c r="B3" s="8"/>
      <c r="C3" s="8"/>
      <c r="D3" s="8" t="str">
        <f>IFERROR(__xludf.DUMMYFUNCTION("""COMPUTED_VALUE"""),"Small Business Association of Australia")</f>
        <v>Small Business Association of Australia</v>
      </c>
      <c r="E3" s="9" t="str">
        <f>IFERROR(__xludf.DUMMYFUNCTION("""COMPUTED_VALUE"""),"https://smallbusinessassociation.com.au/")</f>
        <v>https://smallbusinessassociation.com.au/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>
      <c r="A4" s="8" t="str">
        <f>IFERROR(__xludf.DUMMYFUNCTION("""COMPUTED_VALUE"""),"Australia")</f>
        <v>Australia</v>
      </c>
      <c r="B4" s="8"/>
      <c r="C4" s="8"/>
      <c r="D4" s="8" t="str">
        <f>IFERROR(__xludf.DUMMYFUNCTION("""COMPUTED_VALUE"""),"Australian Bureau of Statistics")</f>
        <v>Australian Bureau of Statistics</v>
      </c>
      <c r="E4" s="9" t="str">
        <f>IFERROR(__xludf.DUMMYFUNCTION("""COMPUTED_VALUE"""),"http://abs.gov.au/")</f>
        <v>http://abs.gov.au/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>
      <c r="A5" s="8" t="str">
        <f>IFERROR(__xludf.DUMMYFUNCTION("""COMPUTED_VALUE"""),"Australia")</f>
        <v>Australia</v>
      </c>
      <c r="B5" s="8"/>
      <c r="C5" s="8"/>
      <c r="D5" s="10" t="str">
        <f>IFERROR(__xludf.DUMMYFUNCTION("""COMPUTED_VALUE"""),"business.gov.au")</f>
        <v>business.gov.au</v>
      </c>
      <c r="E5" s="9" t="str">
        <f>IFERROR(__xludf.DUMMYFUNCTION("""COMPUTED_VALUE"""),"https://www.business.gov.au/")</f>
        <v>https://www.business.gov.au/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>
      <c r="A6" s="8" t="str">
        <f>IFERROR(__xludf.DUMMYFUNCTION("""COMPUTED_VALUE"""),"Australia")</f>
        <v>Australia</v>
      </c>
      <c r="B6" s="8"/>
      <c r="C6" s="8"/>
      <c r="D6" s="8" t="str">
        <f>IFERROR(__xludf.DUMMYFUNCTION("""COMPUTED_VALUE"""),"Committee for Economic Development of Australia")</f>
        <v>Committee for Economic Development of Australia</v>
      </c>
      <c r="E6" s="9" t="str">
        <f>IFERROR(__xludf.DUMMYFUNCTION("""COMPUTED_VALUE"""),"http://www.ceda.com.au/")</f>
        <v>http://www.ceda.com.au/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>
      <c r="A7" s="8" t="str">
        <f>IFERROR(__xludf.DUMMYFUNCTION("""COMPUTED_VALUE"""),"Australia")</f>
        <v>Australia</v>
      </c>
      <c r="B7" s="8"/>
      <c r="C7" s="8"/>
      <c r="D7" s="8" t="str">
        <f>IFERROR(__xludf.DUMMYFUNCTION("""COMPUTED_VALUE"""),"Australian Chamber of Commerce and Industry")</f>
        <v>Australian Chamber of Commerce and Industry</v>
      </c>
      <c r="E7" s="9" t="str">
        <f>IFERROR(__xludf.DUMMYFUNCTION("""COMPUTED_VALUE"""),"https://www.australianchamber.com.au/")</f>
        <v>https://www.australianchamber.com.au/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>
      <c r="A8" s="8" t="str">
        <f>IFERROR(__xludf.DUMMYFUNCTION("""COMPUTED_VALUE"""),"Australia")</f>
        <v>Australia</v>
      </c>
      <c r="B8" s="8" t="str">
        <f>IFERROR(__xludf.DUMMYFUNCTION("""COMPUTED_VALUE"""),"New South Wales")</f>
        <v>New South Wales</v>
      </c>
      <c r="C8" s="8"/>
      <c r="D8" s="8" t="str">
        <f>IFERROR(__xludf.DUMMYFUNCTION("""COMPUTED_VALUE"""),"Small business services, NSW Government")</f>
        <v>Small business services, NSW Government</v>
      </c>
      <c r="E8" s="9" t="str">
        <f>IFERROR(__xludf.DUMMYFUNCTION("""COMPUTED_VALUE"""),"https://www.nsw.gov.au/services/services-by-need/small-business/small-business/")</f>
        <v>https://www.nsw.gov.au/services/services-by-need/small-business/small-business/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>
      <c r="A9" s="8" t="str">
        <f>IFERROR(__xludf.DUMMYFUNCTION("""COMPUTED_VALUE"""),"Australia")</f>
        <v>Australia</v>
      </c>
      <c r="B9" s="8" t="str">
        <f>IFERROR(__xludf.DUMMYFUNCTION("""COMPUTED_VALUE"""),"New South Wales")</f>
        <v>New South Wales</v>
      </c>
      <c r="C9" s="8"/>
      <c r="D9" s="8" t="str">
        <f>IFERROR(__xludf.DUMMYFUNCTION("""COMPUTED_VALUE"""),"Business &amp; Industry in New South Wales")</f>
        <v>Business &amp; Industry in New South Wales</v>
      </c>
      <c r="E9" s="9" t="str">
        <f>IFERROR(__xludf.DUMMYFUNCTION("""COMPUTED_VALUE"""),"https://www.industry.nsw.gov.au/business-and-industry-in-nsw")</f>
        <v>https://www.industry.nsw.gov.au/business-and-industry-in-nsw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>
      <c r="A10" s="8" t="str">
        <f>IFERROR(__xludf.DUMMYFUNCTION("""COMPUTED_VALUE"""),"Australia")</f>
        <v>Australia</v>
      </c>
      <c r="B10" s="8" t="str">
        <f>IFERROR(__xludf.DUMMYFUNCTION("""COMPUTED_VALUE"""),"New South Wales")</f>
        <v>New South Wales</v>
      </c>
      <c r="C10" s="8"/>
      <c r="D10" s="8" t="str">
        <f>IFERROR(__xludf.DUMMYFUNCTION("""COMPUTED_VALUE"""),"NSW Small Business Commissioner")</f>
        <v>NSW Small Business Commissioner</v>
      </c>
      <c r="E10" s="9" t="str">
        <f>IFERROR(__xludf.DUMMYFUNCTION("""COMPUTED_VALUE"""),"https://www.smallbusiness.nsw.gov.au/")</f>
        <v>https://www.smallbusiness.nsw.gov.au/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>
      <c r="A11" s="8" t="str">
        <f>IFERROR(__xludf.DUMMYFUNCTION("""COMPUTED_VALUE"""),"Australia")</f>
        <v>Australia</v>
      </c>
      <c r="B11" s="8" t="str">
        <f>IFERROR(__xludf.DUMMYFUNCTION("""COMPUTED_VALUE"""),"New South Wales")</f>
        <v>New South Wales</v>
      </c>
      <c r="C11" s="8"/>
      <c r="D11" s="8" t="str">
        <f>IFERROR(__xludf.DUMMYFUNCTION("""COMPUTED_VALUE"""),"NSW Business Chamber")</f>
        <v>NSW Business Chamber</v>
      </c>
      <c r="E11" s="9" t="str">
        <f>IFERROR(__xludf.DUMMYFUNCTION("""COMPUTED_VALUE"""),"https://www.nswbusinesschamber.com.au/")</f>
        <v>https://www.nswbusinesschamber.com.au/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>
      <c r="A12" s="8" t="str">
        <f>IFERROR(__xludf.DUMMYFUNCTION("""COMPUTED_VALUE"""),"Australia")</f>
        <v>Australia</v>
      </c>
      <c r="B12" s="8" t="str">
        <f>IFERROR(__xludf.DUMMYFUNCTION("""COMPUTED_VALUE"""),"New South Wales")</f>
        <v>New South Wales</v>
      </c>
      <c r="C12" s="8" t="str">
        <f>IFERROR(__xludf.DUMMYFUNCTION("""COMPUTED_VALUE"""),"Sydney")</f>
        <v>Sydney</v>
      </c>
      <c r="D12" s="8" t="str">
        <f>IFERROR(__xludf.DUMMYFUNCTION("""COMPUTED_VALUE"""),"Sydney Business Chamber")</f>
        <v>Sydney Business Chamber</v>
      </c>
      <c r="E12" s="9" t="str">
        <f>IFERROR(__xludf.DUMMYFUNCTION("""COMPUTED_VALUE"""),"https://www.thechamber.com.au/")</f>
        <v>https://www.thechamber.com.au/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>
      <c r="A13" s="8" t="str">
        <f>IFERROR(__xludf.DUMMYFUNCTION("""COMPUTED_VALUE"""),"Australia")</f>
        <v>Australia</v>
      </c>
      <c r="B13" s="8" t="str">
        <f>IFERROR(__xludf.DUMMYFUNCTION("""COMPUTED_VALUE"""),"Victoria")</f>
        <v>Victoria</v>
      </c>
      <c r="C13" s="8"/>
      <c r="D13" s="8" t="str">
        <f>IFERROR(__xludf.DUMMYFUNCTION("""COMPUTED_VALUE"""),"Business Victoria")</f>
        <v>Business Victoria</v>
      </c>
      <c r="E13" s="9" t="str">
        <f>IFERROR(__xludf.DUMMYFUNCTION("""COMPUTED_VALUE"""),"http://www.business.vic.gov.au/")</f>
        <v>http://www.business.vic.gov.au/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>
      <c r="A14" s="8" t="str">
        <f>IFERROR(__xludf.DUMMYFUNCTION("""COMPUTED_VALUE"""),"Australia")</f>
        <v>Australia</v>
      </c>
      <c r="B14" s="8" t="str">
        <f>IFERROR(__xludf.DUMMYFUNCTION("""COMPUTED_VALUE"""),"Victoria")</f>
        <v>Victoria</v>
      </c>
      <c r="C14" s="8"/>
      <c r="D14" s="8" t="str">
        <f>IFERROR(__xludf.DUMMYFUNCTION("""COMPUTED_VALUE"""),"Small Business Centres Victoria")</f>
        <v>Small Business Centres Victoria</v>
      </c>
      <c r="E14" s="9" t="str">
        <f>IFERROR(__xludf.DUMMYFUNCTION("""COMPUTED_VALUE"""),"https://www.sbcv.com.au/")</f>
        <v>https://www.sbcv.com.au/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>
      <c r="A15" s="8" t="str">
        <f>IFERROR(__xludf.DUMMYFUNCTION("""COMPUTED_VALUE"""),"Australia")</f>
        <v>Australia</v>
      </c>
      <c r="B15" s="8" t="str">
        <f>IFERROR(__xludf.DUMMYFUNCTION("""COMPUTED_VALUE"""),"Victoria")</f>
        <v>Victoria</v>
      </c>
      <c r="C15" s="8"/>
      <c r="D15" s="8" t="str">
        <f>IFERROR(__xludf.DUMMYFUNCTION("""COMPUTED_VALUE"""),"Victorian Small Business Commission")</f>
        <v>Victorian Small Business Commission</v>
      </c>
      <c r="E15" s="9" t="str">
        <f>IFERROR(__xludf.DUMMYFUNCTION("""COMPUTED_VALUE"""),"https://www.vsbc.vic.gov.au/")</f>
        <v>https://www.vsbc.vic.gov.au/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>
      <c r="A16" s="8" t="str">
        <f>IFERROR(__xludf.DUMMYFUNCTION("""COMPUTED_VALUE"""),"Australia")</f>
        <v>Australia</v>
      </c>
      <c r="B16" s="8" t="str">
        <f>IFERROR(__xludf.DUMMYFUNCTION("""COMPUTED_VALUE"""),"Victoria")</f>
        <v>Victoria</v>
      </c>
      <c r="C16" s="8"/>
      <c r="D16" s="8" t="str">
        <f>IFERROR(__xludf.DUMMYFUNCTION("""COMPUTED_VALUE"""),"Small Business Festival")</f>
        <v>Small Business Festival</v>
      </c>
      <c r="E16" s="9" t="str">
        <f>IFERROR(__xludf.DUMMYFUNCTION("""COMPUTED_VALUE"""),"https://festival.business.vic.gov.au/")</f>
        <v>https://festival.business.vic.gov.au/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>
      <c r="A17" s="8" t="str">
        <f>IFERROR(__xludf.DUMMYFUNCTION("""COMPUTED_VALUE"""),"Australia")</f>
        <v>Australia</v>
      </c>
      <c r="B17" s="8" t="str">
        <f>IFERROR(__xludf.DUMMYFUNCTION("""COMPUTED_VALUE"""),"Victoria")</f>
        <v>Victoria</v>
      </c>
      <c r="C17" s="8"/>
      <c r="D17" s="8" t="str">
        <f>IFERROR(__xludf.DUMMYFUNCTION("""COMPUTED_VALUE"""),"Small Business Mentoring Service")</f>
        <v>Small Business Mentoring Service</v>
      </c>
      <c r="E17" s="9" t="str">
        <f>IFERROR(__xludf.DUMMYFUNCTION("""COMPUTED_VALUE"""),"http://www.sbms.org.au/")</f>
        <v>http://www.sbms.org.au/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>
      <c r="A18" s="8" t="str">
        <f>IFERROR(__xludf.DUMMYFUNCTION("""COMPUTED_VALUE"""),"Australia")</f>
        <v>Australia</v>
      </c>
      <c r="B18" s="8" t="str">
        <f>IFERROR(__xludf.DUMMYFUNCTION("""COMPUTED_VALUE"""),"Victoria")</f>
        <v>Victoria</v>
      </c>
      <c r="C18" s="8"/>
      <c r="D18" s="8" t="str">
        <f>IFERROR(__xludf.DUMMYFUNCTION("""COMPUTED_VALUE"""),"Department of Economic Development, Jobs, Transport and Resources")</f>
        <v>Department of Economic Development, Jobs, Transport and Resources</v>
      </c>
      <c r="E18" s="9" t="str">
        <f>IFERROR(__xludf.DUMMYFUNCTION("""COMPUTED_VALUE"""),"https://economicdevelopment.vic.gov.au/")</f>
        <v>https://economicdevelopment.vic.gov.au/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>
      <c r="A19" s="8" t="str">
        <f>IFERROR(__xludf.DUMMYFUNCTION("""COMPUTED_VALUE"""),"Australia")</f>
        <v>Australia</v>
      </c>
      <c r="B19" s="8" t="str">
        <f>IFERROR(__xludf.DUMMYFUNCTION("""COMPUTED_VALUE"""),"Victoria")</f>
        <v>Victoria</v>
      </c>
      <c r="C19" s="8"/>
      <c r="D19" s="8" t="str">
        <f>IFERROR(__xludf.DUMMYFUNCTION("""COMPUTED_VALUE"""),"Victorian Chamber of Commerce and Industry")</f>
        <v>Victorian Chamber of Commerce and Industry</v>
      </c>
      <c r="E19" s="9" t="str">
        <f>IFERROR(__xludf.DUMMYFUNCTION("""COMPUTED_VALUE"""),"https://www.victorianchamber.com.au/")</f>
        <v>https://www.victorianchamber.com.au/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>
      <c r="A20" s="8" t="str">
        <f>IFERROR(__xludf.DUMMYFUNCTION("""COMPUTED_VALUE"""),"Australia")</f>
        <v>Australia</v>
      </c>
      <c r="B20" s="8" t="str">
        <f>IFERROR(__xludf.DUMMYFUNCTION("""COMPUTED_VALUE"""),"Victoria")</f>
        <v>Victoria</v>
      </c>
      <c r="C20" s="8" t="str">
        <f>IFERROR(__xludf.DUMMYFUNCTION("""COMPUTED_VALUE"""),"Melbourne")</f>
        <v>Melbourne</v>
      </c>
      <c r="D20" s="8" t="str">
        <f>IFERROR(__xludf.DUMMYFUNCTION("""COMPUTED_VALUE"""),"The Melbourne Chamber of Commerce")</f>
        <v>The Melbourne Chamber of Commerce</v>
      </c>
      <c r="E20" s="9" t="str">
        <f>IFERROR(__xludf.DUMMYFUNCTION("""COMPUTED_VALUE"""),"https://www.victorianchamber.com.au/business-solutions/melbourne-chamber-commerce")</f>
        <v>https://www.victorianchamber.com.au/business-solutions/melbourne-chamber-commerce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>
      <c r="A21" s="8" t="str">
        <f>IFERROR(__xludf.DUMMYFUNCTION("""COMPUTED_VALUE"""),"People's Republic of China")</f>
        <v>People's Republic of China</v>
      </c>
      <c r="B21" s="8"/>
      <c r="C21" s="8"/>
      <c r="D21" s="8" t="str">
        <f>IFERROR(__xludf.DUMMYFUNCTION("""COMPUTED_VALUE"""),"National Bureau if Statistics of China")</f>
        <v>National Bureau if Statistics of China</v>
      </c>
      <c r="E21" s="9" t="str">
        <f>IFERROR(__xludf.DUMMYFUNCTION("""COMPUTED_VALUE"""),"http://www.stats.gov.cn/")</f>
        <v>http://www.stats.gov.cn/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>
      <c r="A22" s="8" t="str">
        <f>IFERROR(__xludf.DUMMYFUNCTION("""COMPUTED_VALUE"""),"People's Republic of China")</f>
        <v>People's Republic of China</v>
      </c>
      <c r="B22" s="8"/>
      <c r="C22" s="8"/>
      <c r="D22" s="8" t="str">
        <f>IFERROR(__xludf.DUMMYFUNCTION("""COMPUTED_VALUE"""),"Ministry of Commerce of the People's Repulbic of China")</f>
        <v>Ministry of Commerce of the People's Repulbic of China</v>
      </c>
      <c r="E22" s="9" t="str">
        <f>IFERROR(__xludf.DUMMYFUNCTION("""COMPUTED_VALUE"""),"http://www.mofcom.gov.cn/")</f>
        <v>http://www.mofcom.gov.cn/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>
      <c r="A23" s="8" t="str">
        <f>IFERROR(__xludf.DUMMYFUNCTION("""COMPUTED_VALUE"""),"People's Republic of China")</f>
        <v>People's Republic of China</v>
      </c>
      <c r="B23" s="8"/>
      <c r="C23" s="8"/>
      <c r="D23" s="8" t="str">
        <f>IFERROR(__xludf.DUMMYFUNCTION("""COMPUTED_VALUE"""),"China Council For The Promotion of International Trade")</f>
        <v>China Council For The Promotion of International Trade</v>
      </c>
      <c r="E23" s="9" t="str">
        <f>IFERROR(__xludf.DUMMYFUNCTION("""COMPUTED_VALUE"""),"http://www.ccpit.org/")</f>
        <v>http://www.ccpit.org/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>
      <c r="A24" s="8" t="str">
        <f>IFERROR(__xludf.DUMMYFUNCTION("""COMPUTED_VALUE"""),"People's Republic of China")</f>
        <v>People's Republic of China</v>
      </c>
      <c r="B24" s="8"/>
      <c r="C24" s="8"/>
      <c r="D24" s="8" t="str">
        <f>IFERROR(__xludf.DUMMYFUNCTION("""COMPUTED_VALUE"""),"China International Cooperation Association Of Small And Medium Enterprises")</f>
        <v>China International Cooperation Association Of Small And Medium Enterprises</v>
      </c>
      <c r="E24" s="9" t="str">
        <f>IFERROR(__xludf.DUMMYFUNCTION("""COMPUTED_VALUE"""),"http://www.chinasme.org.cn/")</f>
        <v>http://www.chinasme.org.cn/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>
      <c r="A25" s="8" t="str">
        <f>IFERROR(__xludf.DUMMYFUNCTION("""COMPUTED_VALUE"""),"People's Republic of China")</f>
        <v>People's Republic of China</v>
      </c>
      <c r="B25" s="8"/>
      <c r="C25" s="8"/>
      <c r="D25" s="8" t="str">
        <f>IFERROR(__xludf.DUMMYFUNCTION("""COMPUTED_VALUE"""),"China Association Of Small And Medium Enterprises")</f>
        <v>China Association Of Small And Medium Enterprises</v>
      </c>
      <c r="E25" s="9" t="str">
        <f>IFERROR(__xludf.DUMMYFUNCTION("""COMPUTED_VALUE"""),"http://www.ca-sme.org/")</f>
        <v>http://www.ca-sme.org/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>
      <c r="A26" s="8" t="str">
        <f>IFERROR(__xludf.DUMMYFUNCTION("""COMPUTED_VALUE"""),"People's Republic of China")</f>
        <v>People's Republic of China</v>
      </c>
      <c r="B26" s="8" t="str">
        <f>IFERROR(__xludf.DUMMYFUNCTION("""COMPUTED_VALUE"""),"Shanghai")</f>
        <v>Shanghai</v>
      </c>
      <c r="C26" s="8" t="str">
        <f>IFERROR(__xludf.DUMMYFUNCTION("""COMPUTED_VALUE"""),"Shanghai")</f>
        <v>Shanghai</v>
      </c>
      <c r="D26" s="8" t="str">
        <f>IFERROR(__xludf.DUMMYFUNCTION("""COMPUTED_VALUE"""),"Council For Promotion Of International Trade Shanghai")</f>
        <v>Council For Promotion Of International Trade Shanghai</v>
      </c>
      <c r="E26" s="9" t="str">
        <f>IFERROR(__xludf.DUMMYFUNCTION("""COMPUTED_VALUE"""),"http://www.cpitsh.org/")</f>
        <v>http://www.cpitsh.org/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>
      <c r="A27" s="8" t="str">
        <f>IFERROR(__xludf.DUMMYFUNCTION("""COMPUTED_VALUE"""),"People's Republic of China")</f>
        <v>People's Republic of China</v>
      </c>
      <c r="B27" s="8" t="str">
        <f>IFERROR(__xludf.DUMMYFUNCTION("""COMPUTED_VALUE"""),"Shanghai")</f>
        <v>Shanghai</v>
      </c>
      <c r="C27" s="8" t="str">
        <f>IFERROR(__xludf.DUMMYFUNCTION("""COMPUTED_VALUE"""),"Shanghai")</f>
        <v>Shanghai</v>
      </c>
      <c r="D27" s="8" t="str">
        <f>IFERROR(__xludf.DUMMYFUNCTION("""COMPUTED_VALUE"""),"Shanghai SMEs listed promotion center (only Chinese)")</f>
        <v>Shanghai SMEs listed promotion center (only Chinese)</v>
      </c>
      <c r="E27" s="9" t="str">
        <f>IFERROR(__xludf.DUMMYFUNCTION("""COMPUTED_VALUE"""),"http://www.shanghai.gov.cn/nw2/nw2314/nw2319/nw32905/nw32914/nw32994/nw32997/nw39733/index.html")</f>
        <v>http://www.shanghai.gov.cn/nw2/nw2314/nw2319/nw32905/nw32914/nw32994/nw32997/nw39733/index.html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>
      <c r="A28" s="8" t="str">
        <f>IFERROR(__xludf.DUMMYFUNCTION("""COMPUTED_VALUE"""),"People's Republic of China")</f>
        <v>People's Republic of China</v>
      </c>
      <c r="B28" s="8" t="str">
        <f>IFERROR(__xludf.DUMMYFUNCTION("""COMPUTED_VALUE"""),"Beijing")</f>
        <v>Beijing</v>
      </c>
      <c r="C28" s="8" t="str">
        <f>IFERROR(__xludf.DUMMYFUNCTION("""COMPUTED_VALUE"""),"Beijing")</f>
        <v>Beijing</v>
      </c>
      <c r="D28" s="8" t="str">
        <f>IFERROR(__xludf.DUMMYFUNCTION("""COMPUTED_VALUE"""),"China Council For The Promotion Of International Trade Beijing Sub-Council (Ccpit Beijing)")</f>
        <v>China Council For The Promotion Of International Trade Beijing Sub-Council (Ccpit Beijing)</v>
      </c>
      <c r="E28" s="9" t="str">
        <f>IFERROR(__xludf.DUMMYFUNCTION("""COMPUTED_VALUE"""),"http://www.ccpitbj.org/")</f>
        <v>http://www.ccpitbj.org/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>
      <c r="A29" s="8" t="str">
        <f>IFERROR(__xludf.DUMMYFUNCTION("""COMPUTED_VALUE"""),"People's Republic of China")</f>
        <v>People's Republic of China</v>
      </c>
      <c r="B29" s="8" t="str">
        <f>IFERROR(__xludf.DUMMYFUNCTION("""COMPUTED_VALUE"""),"Beijing")</f>
        <v>Beijing</v>
      </c>
      <c r="C29" s="8" t="str">
        <f>IFERROR(__xludf.DUMMYFUNCTION("""COMPUTED_VALUE"""),"Beijing")</f>
        <v>Beijing</v>
      </c>
      <c r="D29" s="8" t="str">
        <f>IFERROR(__xludf.DUMMYFUNCTION("""COMPUTED_VALUE"""),"Beijing SME Public Service Platform (Chinese only)")</f>
        <v>Beijing SME Public Service Platform (Chinese only)</v>
      </c>
      <c r="E29" s="9" t="str">
        <f>IFERROR(__xludf.DUMMYFUNCTION("""COMPUTED_VALUE"""),"http://www.smebj.cn/")</f>
        <v>http://www.smebj.cn/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>
      <c r="A30" s="8" t="str">
        <f>IFERROR(__xludf.DUMMYFUNCTION("""COMPUTED_VALUE"""),"People's Republic of China")</f>
        <v>People's Republic of China</v>
      </c>
      <c r="B30" s="8" t="str">
        <f>IFERROR(__xludf.DUMMYFUNCTION("""COMPUTED_VALUE"""),"Tianjin")</f>
        <v>Tianjin</v>
      </c>
      <c r="C30" s="8" t="str">
        <f>IFERROR(__xludf.DUMMYFUNCTION("""COMPUTED_VALUE"""),"Tianjin")</f>
        <v>Tianjin</v>
      </c>
      <c r="D30" s="8" t="str">
        <f>IFERROR(__xludf.DUMMYFUNCTION("""COMPUTED_VALUE"""),"China Council For The Promotion Of International Trade Tianjin Sub-Council")</f>
        <v>China Council For The Promotion Of International Trade Tianjin Sub-Council</v>
      </c>
      <c r="E30" s="9" t="str">
        <f>IFERROR(__xludf.DUMMYFUNCTION("""COMPUTED_VALUE"""),"http://www.ccpittj.org/cn/")</f>
        <v>http://www.ccpittj.org/cn/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>
      <c r="A31" s="8" t="str">
        <f>IFERROR(__xludf.DUMMYFUNCTION("""COMPUTED_VALUE"""),"People's Republic of China")</f>
        <v>People's Republic of China</v>
      </c>
      <c r="B31" s="8" t="str">
        <f>IFERROR(__xludf.DUMMYFUNCTION("""COMPUTED_VALUE"""),"Tianjin")</f>
        <v>Tianjin</v>
      </c>
      <c r="C31" s="8" t="str">
        <f>IFERROR(__xludf.DUMMYFUNCTION("""COMPUTED_VALUE"""),"Tianjin")</f>
        <v>Tianjin</v>
      </c>
      <c r="D31" s="8" t="str">
        <f>IFERROR(__xludf.DUMMYFUNCTION("""COMPUTED_VALUE"""),"Tianjin Industrial and Commercial Council( Chinese only)")</f>
        <v>Tianjin Industrial and Commercial Council( Chinese only)</v>
      </c>
      <c r="E31" s="9" t="str">
        <f>IFERROR(__xludf.DUMMYFUNCTION("""COMPUTED_VALUE"""),"http://www.tjfic.com/")</f>
        <v>http://www.tjfic.com/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>
      <c r="A32" s="8" t="str">
        <f>IFERROR(__xludf.DUMMYFUNCTION("""COMPUTED_VALUE"""),"People's Republic of China")</f>
        <v>People's Republic of China</v>
      </c>
      <c r="B32" s="8" t="str">
        <f>IFERROR(__xludf.DUMMYFUNCTION("""COMPUTED_VALUE"""),"Tianjin")</f>
        <v>Tianjin</v>
      </c>
      <c r="C32" s="8" t="str">
        <f>IFERROR(__xludf.DUMMYFUNCTION("""COMPUTED_VALUE"""),"Tianjin")</f>
        <v>Tianjin</v>
      </c>
      <c r="D32" s="8" t="str">
        <f>IFERROR(__xludf.DUMMYFUNCTION("""COMPUTED_VALUE"""),"Hong Kong Chamber of Commerce in China - Tianjin")</f>
        <v>Hong Kong Chamber of Commerce in China - Tianjin</v>
      </c>
      <c r="E32" s="9" t="str">
        <f>IFERROR(__xludf.DUMMYFUNCTION("""COMPUTED_VALUE"""),"http://www.hkccc.tj.cn/cn/index.asp")</f>
        <v>http://www.hkccc.tj.cn/cn/index.asp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>
      <c r="A33" s="8" t="str">
        <f>IFERROR(__xludf.DUMMYFUNCTION("""COMPUTED_VALUE"""),"People's Republic of China")</f>
        <v>People's Republic of China</v>
      </c>
      <c r="B33" s="8" t="str">
        <f>IFERROR(__xludf.DUMMYFUNCTION("""COMPUTED_VALUE"""),"Tianjin")</f>
        <v>Tianjin</v>
      </c>
      <c r="C33" s="8" t="str">
        <f>IFERROR(__xludf.DUMMYFUNCTION("""COMPUTED_VALUE"""),"Tianjin")</f>
        <v>Tianjin</v>
      </c>
      <c r="D33" s="8" t="str">
        <f>IFERROR(__xludf.DUMMYFUNCTION("""COMPUTED_VALUE"""),"Tianjin SME Development Promotion Bureau (Chinese only)")</f>
        <v>Tianjin SME Development Promotion Bureau (Chinese only)</v>
      </c>
      <c r="E33" s="9" t="str">
        <f>IFERROR(__xludf.DUMMYFUNCTION("""COMPUTED_VALUE"""),"http://zxqy.tj.gov.cn/")</f>
        <v>http://zxqy.tj.gov.cn/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>
      <c r="A34" s="8" t="str">
        <f>IFERROR(__xludf.DUMMYFUNCTION("""COMPUTED_VALUE"""),"People's Republic of China")</f>
        <v>People's Republic of China</v>
      </c>
      <c r="B34" s="8" t="str">
        <f>IFERROR(__xludf.DUMMYFUNCTION("""COMPUTED_VALUE"""),"Tianjin")</f>
        <v>Tianjin</v>
      </c>
      <c r="C34" s="8" t="str">
        <f>IFERROR(__xludf.DUMMYFUNCTION("""COMPUTED_VALUE"""),"Tianjin")</f>
        <v>Tianjin</v>
      </c>
      <c r="D34" s="8" t="str">
        <f>IFERROR(__xludf.DUMMYFUNCTION("""COMPUTED_VALUE"""),"Tianjin Statistics website (Chinese only)")</f>
        <v>Tianjin Statistics website (Chinese only)</v>
      </c>
      <c r="E34" s="9" t="str">
        <f>IFERROR(__xludf.DUMMYFUNCTION("""COMPUTED_VALUE"""),"http://stats.tj.gov.cn/")</f>
        <v>http://stats.tj.gov.cn/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>
      <c r="A35" s="8" t="str">
        <f>IFERROR(__xludf.DUMMYFUNCTION("""COMPUTED_VALUE"""),"People's Republic of China")</f>
        <v>People's Republic of China</v>
      </c>
      <c r="B35" s="8" t="str">
        <f>IFERROR(__xludf.DUMMYFUNCTION("""COMPUTED_VALUE"""),"Guangdong")</f>
        <v>Guangdong</v>
      </c>
      <c r="C35" s="8" t="str">
        <f>IFERROR(__xludf.DUMMYFUNCTION("""COMPUTED_VALUE"""),"Shenzhen")</f>
        <v>Shenzhen</v>
      </c>
      <c r="D35" s="8" t="str">
        <f>IFERROR(__xludf.DUMMYFUNCTION("""COMPUTED_VALUE"""),"Shenzhen Trade Promotion Committee (Chinese only)")</f>
        <v>Shenzhen Trade Promotion Committee (Chinese only)</v>
      </c>
      <c r="E35" s="9" t="str">
        <f>IFERROR(__xludf.DUMMYFUNCTION("""COMPUTED_VALUE"""),"http://www.tradow.com/")</f>
        <v>http://www.tradow.com/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>
      <c r="A36" s="8" t="str">
        <f>IFERROR(__xludf.DUMMYFUNCTION("""COMPUTED_VALUE"""),"People's Republic of China")</f>
        <v>People's Republic of China</v>
      </c>
      <c r="B36" s="8" t="str">
        <f>IFERROR(__xludf.DUMMYFUNCTION("""COMPUTED_VALUE"""),"Guangdong")</f>
        <v>Guangdong</v>
      </c>
      <c r="C36" s="8" t="str">
        <f>IFERROR(__xludf.DUMMYFUNCTION("""COMPUTED_VALUE"""),"Shenzhen")</f>
        <v>Shenzhen</v>
      </c>
      <c r="D36" s="8" t="str">
        <f>IFERROR(__xludf.DUMMYFUNCTION("""COMPUTED_VALUE"""),"Shenzhen SME Service Department (Chinese only)")</f>
        <v>Shenzhen SME Service Department (Chinese only)</v>
      </c>
      <c r="E36" s="9" t="str">
        <f>IFERROR(__xludf.DUMMYFUNCTION("""COMPUTED_VALUE"""),"http://szsmb.szjmxxw.gov.cn/")</f>
        <v>http://szsmb.szjmxxw.gov.cn/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>
      <c r="A37" s="8" t="str">
        <f>IFERROR(__xludf.DUMMYFUNCTION("""COMPUTED_VALUE"""),"People's Republic of China")</f>
        <v>People's Republic of China</v>
      </c>
      <c r="B37" s="8" t="str">
        <f>IFERROR(__xludf.DUMMYFUNCTION("""COMPUTED_VALUE"""),"Guangdong")</f>
        <v>Guangdong</v>
      </c>
      <c r="C37" s="8" t="str">
        <f>IFERROR(__xludf.DUMMYFUNCTION("""COMPUTED_VALUE"""),"Shenzhen")</f>
        <v>Shenzhen</v>
      </c>
      <c r="D37" s="8" t="str">
        <f>IFERROR(__xludf.DUMMYFUNCTION("""COMPUTED_VALUE"""),"Shenzhen Promotion Association For Small And Medium Enterprises")</f>
        <v>Shenzhen Promotion Association For Small And Medium Enterprises</v>
      </c>
      <c r="E37" s="9" t="str">
        <f>IFERROR(__xludf.DUMMYFUNCTION("""COMPUTED_VALUE"""),"http://www.szsme.com/")</f>
        <v>http://www.szsme.com/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>
      <c r="A38" s="8" t="str">
        <f>IFERROR(__xludf.DUMMYFUNCTION("""COMPUTED_VALUE"""),"People's Republic of China")</f>
        <v>People's Republic of China</v>
      </c>
      <c r="B38" s="8" t="str">
        <f>IFERROR(__xludf.DUMMYFUNCTION("""COMPUTED_VALUE"""),"Guangdong")</f>
        <v>Guangdong</v>
      </c>
      <c r="C38" s="8" t="str">
        <f>IFERROR(__xludf.DUMMYFUNCTION("""COMPUTED_VALUE"""),"Shenzhen")</f>
        <v>Shenzhen</v>
      </c>
      <c r="D38" s="8" t="str">
        <f>IFERROR(__xludf.DUMMYFUNCTION("""COMPUTED_VALUE"""),"Shenzhen Industrial and Commercial Council (Chinese only)")</f>
        <v>Shenzhen Industrial and Commercial Council (Chinese only)</v>
      </c>
      <c r="E38" s="9" t="str">
        <f>IFERROR(__xludf.DUMMYFUNCTION("""COMPUTED_VALUE"""),"http://szgcc.cn/")</f>
        <v>http://szgcc.cn/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>
      <c r="A39" s="8" t="str">
        <f>IFERROR(__xludf.DUMMYFUNCTION("""COMPUTED_VALUE"""),"People's Republic of China")</f>
        <v>People's Republic of China</v>
      </c>
      <c r="B39" s="8" t="str">
        <f>IFERROR(__xludf.DUMMYFUNCTION("""COMPUTED_VALUE"""),"Guangdong")</f>
        <v>Guangdong</v>
      </c>
      <c r="C39" s="8" t="str">
        <f>IFERROR(__xludf.DUMMYFUNCTION("""COMPUTED_VALUE"""),"Shenzhen")</f>
        <v>Shenzhen</v>
      </c>
      <c r="D39" s="8" t="str">
        <f>IFERROR(__xludf.DUMMYFUNCTION("""COMPUTED_VALUE"""),"Hong Kong Chamber Of Commerce Qianhai")</f>
        <v>Hong Kong Chamber Of Commerce Qianhai</v>
      </c>
      <c r="E39" s="9" t="str">
        <f>IFERROR(__xludf.DUMMYFUNCTION("""COMPUTED_VALUE"""),"http://hkccq.org/")</f>
        <v>http://hkccq.org/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>
      <c r="A40" s="8" t="str">
        <f>IFERROR(__xludf.DUMMYFUNCTION("""COMPUTED_VALUE"""),"People's Republic of China")</f>
        <v>People's Republic of China</v>
      </c>
      <c r="B40" s="8" t="str">
        <f>IFERROR(__xludf.DUMMYFUNCTION("""COMPUTED_VALUE"""),"Guangdong")</f>
        <v>Guangdong</v>
      </c>
      <c r="C40" s="8" t="str">
        <f>IFERROR(__xludf.DUMMYFUNCTION("""COMPUTED_VALUE"""),"Shenzhen")</f>
        <v>Shenzhen</v>
      </c>
      <c r="D40" s="8" t="str">
        <f>IFERROR(__xludf.DUMMYFUNCTION("""COMPUTED_VALUE"""),"Shenzhen Chamber Of Commerce For Import And Export")</f>
        <v>Shenzhen Chamber Of Commerce For Import And Export</v>
      </c>
      <c r="E40" s="9" t="str">
        <f>IFERROR(__xludf.DUMMYFUNCTION("""COMPUTED_VALUE"""),"http://www.agesz.net/")</f>
        <v>http://www.agesz.net/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>
      <c r="A41" s="8" t="str">
        <f>IFERROR(__xludf.DUMMYFUNCTION("""COMPUTED_VALUE"""),"People's Republic of China")</f>
        <v>People's Republic of China</v>
      </c>
      <c r="B41" s="8" t="str">
        <f>IFERROR(__xludf.DUMMYFUNCTION("""COMPUTED_VALUE"""),"Guangdong")</f>
        <v>Guangdong</v>
      </c>
      <c r="C41" s="8" t="str">
        <f>IFERROR(__xludf.DUMMYFUNCTION("""COMPUTED_VALUE"""),"Shenzhen")</f>
        <v>Shenzhen</v>
      </c>
      <c r="D41" s="8" t="str">
        <f>IFERROR(__xludf.DUMMYFUNCTION("""COMPUTED_VALUE"""),"Shenzhen Statistics Bureau (Chinese only)")</f>
        <v>Shenzhen Statistics Bureau (Chinese only)</v>
      </c>
      <c r="E41" s="9" t="str">
        <f>IFERROR(__xludf.DUMMYFUNCTION("""COMPUTED_VALUE"""),"http://www.sztj.gov.cn/")</f>
        <v>http://www.sztj.gov.cn/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>
      <c r="A42" s="8" t="str">
        <f>IFERROR(__xludf.DUMMYFUNCTION("""COMPUTED_VALUE"""),"People's Republic of China")</f>
        <v>People's Republic of China</v>
      </c>
      <c r="B42" s="8" t="str">
        <f>IFERROR(__xludf.DUMMYFUNCTION("""COMPUTED_VALUE"""),"Guangdong")</f>
        <v>Guangdong</v>
      </c>
      <c r="C42" s="8"/>
      <c r="D42" s="8" t="str">
        <f>IFERROR(__xludf.DUMMYFUNCTION("""COMPUTED_VALUE"""),"Hong Kong Chamber of Commerce in China - Guangdong")</f>
        <v>Hong Kong Chamber of Commerce in China - Guangdong</v>
      </c>
      <c r="E42" s="9" t="str">
        <f>IFERROR(__xludf.DUMMYFUNCTION("""COMPUTED_VALUE"""),"http://www.hkcccgd.org/")</f>
        <v>http://www.hkcccgd.org/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>
      <c r="A43" s="8" t="str">
        <f>IFERROR(__xludf.DUMMYFUNCTION("""COMPUTED_VALUE"""),"People's Republic of China")</f>
        <v>People's Republic of China</v>
      </c>
      <c r="B43" s="8" t="str">
        <f>IFERROR(__xludf.DUMMYFUNCTION("""COMPUTED_VALUE"""),"Guangdong")</f>
        <v>Guangdong</v>
      </c>
      <c r="C43" s="8"/>
      <c r="D43" s="8" t="str">
        <f>IFERROR(__xludf.DUMMYFUNCTION("""COMPUTED_VALUE"""),"Guangdong Statistics Network")</f>
        <v>Guangdong Statistics Network</v>
      </c>
      <c r="E43" s="9" t="str">
        <f>IFERROR(__xludf.DUMMYFUNCTION("""COMPUTED_VALUE"""),"http://www.gdstats.gov.cn/")</f>
        <v>http://www.gdstats.gov.cn/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>
      <c r="A44" s="8" t="str">
        <f>IFERROR(__xludf.DUMMYFUNCTION("""COMPUTED_VALUE"""),"People's Republic of China")</f>
        <v>People's Republic of China</v>
      </c>
      <c r="B44" s="8" t="str">
        <f>IFERROR(__xludf.DUMMYFUNCTION("""COMPUTED_VALUE"""),"Guangdong")</f>
        <v>Guangdong</v>
      </c>
      <c r="C44" s="8"/>
      <c r="D44" s="8" t="str">
        <f>IFERROR(__xludf.DUMMYFUNCTION("""COMPUTED_VALUE"""),"Guangdong SME Development Promotion Association")</f>
        <v>Guangdong SME Development Promotion Association</v>
      </c>
      <c r="E44" s="9" t="str">
        <f>IFERROR(__xludf.DUMMYFUNCTION("""COMPUTED_VALUE"""),"http://www.gdsme.org/about/")</f>
        <v>http://www.gdsme.org/about/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>
      <c r="A45" s="8" t="str">
        <f>IFERROR(__xludf.DUMMYFUNCTION("""COMPUTED_VALUE"""),"People's Republic of China")</f>
        <v>People's Republic of China</v>
      </c>
      <c r="B45" s="8" t="str">
        <f>IFERROR(__xludf.DUMMYFUNCTION("""COMPUTED_VALUE"""),"Guangdong")</f>
        <v>Guangdong</v>
      </c>
      <c r="C45" s="8"/>
      <c r="D45" s="8" t="str">
        <f>IFERROR(__xludf.DUMMYFUNCTION("""COMPUTED_VALUE"""),"Guangdong International Trade Promotion Committee")</f>
        <v>Guangdong International Trade Promotion Committee</v>
      </c>
      <c r="E45" s="9" t="str">
        <f>IFERROR(__xludf.DUMMYFUNCTION("""COMPUTED_VALUE"""),"http://www.gdefair.com/")</f>
        <v>http://www.gdefair.com/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>
      <c r="A46" s="8" t="str">
        <f>IFERROR(__xludf.DUMMYFUNCTION("""COMPUTED_VALUE"""),"People's Republic of China")</f>
        <v>People's Republic of China</v>
      </c>
      <c r="B46" s="8" t="str">
        <f>IFERROR(__xludf.DUMMYFUNCTION("""COMPUTED_VALUE"""),"Sichuan")</f>
        <v>Sichuan</v>
      </c>
      <c r="C46" s="8"/>
      <c r="D46" s="8" t="str">
        <f>IFERROR(__xludf.DUMMYFUNCTION("""COMPUTED_VALUE"""),"Sichuan Provincial Statistics")</f>
        <v>Sichuan Provincial Statistics</v>
      </c>
      <c r="E46" s="9" t="str">
        <f>IFERROR(__xludf.DUMMYFUNCTION("""COMPUTED_VALUE"""),"http://www.sc.stats.gov.cn/")</f>
        <v>http://www.sc.stats.gov.cn/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>
      <c r="A47" s="8" t="str">
        <f>IFERROR(__xludf.DUMMYFUNCTION("""COMPUTED_VALUE"""),"People's Republic of China")</f>
        <v>People's Republic of China</v>
      </c>
      <c r="B47" s="8" t="str">
        <f>IFERROR(__xludf.DUMMYFUNCTION("""COMPUTED_VALUE"""),"Sichuan")</f>
        <v>Sichuan</v>
      </c>
      <c r="C47" s="8" t="str">
        <f>IFERROR(__xludf.DUMMYFUNCTION("""COMPUTED_VALUE"""),"Chengdu")</f>
        <v>Chengdu</v>
      </c>
      <c r="D47" s="8" t="str">
        <f>IFERROR(__xludf.DUMMYFUNCTION("""COMPUTED_VALUE"""),"Chengdu Administration Administration")</f>
        <v>Chengdu Administration Administration</v>
      </c>
      <c r="E47" s="9" t="str">
        <f>IFERROR(__xludf.DUMMYFUNCTION("""COMPUTED_VALUE"""),"http://www.cdgs.gov.cn/")</f>
        <v>http://www.cdgs.gov.cn/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>
      <c r="A48" s="8" t="str">
        <f>IFERROR(__xludf.DUMMYFUNCTION("""COMPUTED_VALUE"""),"People's Republic of China")</f>
        <v>People's Republic of China</v>
      </c>
      <c r="B48" s="8" t="str">
        <f>IFERROR(__xludf.DUMMYFUNCTION("""COMPUTED_VALUE"""),"Sichuan")</f>
        <v>Sichuan</v>
      </c>
      <c r="C48" s="8" t="str">
        <f>IFERROR(__xludf.DUMMYFUNCTION("""COMPUTED_VALUE"""),"Chengdu")</f>
        <v>Chengdu</v>
      </c>
      <c r="D48" s="8" t="str">
        <f>IFERROR(__xludf.DUMMYFUNCTION("""COMPUTED_VALUE"""),"Chengdu SME Service Center")</f>
        <v>Chengdu SME Service Center</v>
      </c>
      <c r="E48" s="9" t="str">
        <f>IFERROR(__xludf.DUMMYFUNCTION("""COMPUTED_VALUE"""),"http://www.cdsme.com/")</f>
        <v>http://www.cdsme.com/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>
      <c r="A49" s="8" t="str">
        <f>IFERROR(__xludf.DUMMYFUNCTION("""COMPUTED_VALUE"""),"People's Republic of China")</f>
        <v>People's Republic of China</v>
      </c>
      <c r="B49" s="8" t="str">
        <f>IFERROR(__xludf.DUMMYFUNCTION("""COMPUTED_VALUE"""),"Sichuan")</f>
        <v>Sichuan</v>
      </c>
      <c r="C49" s="8" t="str">
        <f>IFERROR(__xludf.DUMMYFUNCTION("""COMPUTED_VALUE"""),"Chengdu")</f>
        <v>Chengdu</v>
      </c>
      <c r="D49" s="8" t="str">
        <f>IFERROR(__xludf.DUMMYFUNCTION("""COMPUTED_VALUE"""),"Chengdu Statistics Bureau")</f>
        <v>Chengdu Statistics Bureau</v>
      </c>
      <c r="E49" s="9" t="str">
        <f>IFERROR(__xludf.DUMMYFUNCTION("""COMPUTED_VALUE"""),"http://www.cdstats.chengdu.gov.cn/")</f>
        <v>http://www.cdstats.chengdu.gov.cn/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>
      <c r="A50" s="8" t="str">
        <f>IFERROR(__xludf.DUMMYFUNCTION("""COMPUTED_VALUE"""),"People's Republic of China")</f>
        <v>People's Republic of China</v>
      </c>
      <c r="B50" s="8" t="str">
        <f>IFERROR(__xludf.DUMMYFUNCTION("""COMPUTED_VALUE"""),"Guangdong")</f>
        <v>Guangdong</v>
      </c>
      <c r="C50" s="8" t="str">
        <f>IFERROR(__xludf.DUMMYFUNCTION("""COMPUTED_VALUE"""),"Dongguan")</f>
        <v>Dongguan</v>
      </c>
      <c r="D50" s="8" t="str">
        <f>IFERROR(__xludf.DUMMYFUNCTION("""COMPUTED_VALUE"""),"Dongguan Industrial and Commercial Chamber of Commerce")</f>
        <v>Dongguan Industrial and Commercial Chamber of Commerce</v>
      </c>
      <c r="E50" s="9" t="str">
        <f>IFERROR(__xludf.DUMMYFUNCTION("""COMPUTED_VALUE"""),"http://www.dggsl.org/#ad-image-0")</f>
        <v>http://www.dggsl.org/#ad-image-0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>
      <c r="A51" s="8" t="str">
        <f>IFERROR(__xludf.DUMMYFUNCTION("""COMPUTED_VALUE"""),"People's Republic of China")</f>
        <v>People's Republic of China</v>
      </c>
      <c r="B51" s="8" t="str">
        <f>IFERROR(__xludf.DUMMYFUNCTION("""COMPUTED_VALUE"""),"Guangdong")</f>
        <v>Guangdong</v>
      </c>
      <c r="C51" s="8" t="str">
        <f>IFERROR(__xludf.DUMMYFUNCTION("""COMPUTED_VALUE"""),"Dongguan")</f>
        <v>Dongguan</v>
      </c>
      <c r="D51" s="8" t="str">
        <f>IFERROR(__xludf.DUMMYFUNCTION("""COMPUTED_VALUE"""),"Dongguan SME Development and Listing Promotion Association")</f>
        <v>Dongguan SME Development and Listing Promotion Association</v>
      </c>
      <c r="E51" s="9" t="str">
        <f>IFERROR(__xludf.DUMMYFUNCTION("""COMPUTED_VALUE"""),"http://www.dgsme.org/")</f>
        <v>http://www.dgsme.org/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>
      <c r="A52" s="8" t="str">
        <f>IFERROR(__xludf.DUMMYFUNCTION("""COMPUTED_VALUE"""),"People's Republic of China")</f>
        <v>People's Republic of China</v>
      </c>
      <c r="B52" s="8" t="str">
        <f>IFERROR(__xludf.DUMMYFUNCTION("""COMPUTED_VALUE"""),"Guangdong")</f>
        <v>Guangdong</v>
      </c>
      <c r="C52" s="8" t="str">
        <f>IFERROR(__xludf.DUMMYFUNCTION("""COMPUTED_VALUE"""),"Dongguan")</f>
        <v>Dongguan</v>
      </c>
      <c r="D52" s="8" t="str">
        <f>IFERROR(__xludf.DUMMYFUNCTION("""COMPUTED_VALUE"""),"Dongguan Statistics Bureau")</f>
        <v>Dongguan Statistics Bureau</v>
      </c>
      <c r="E52" s="11" t="str">
        <f>IFERROR(__xludf.DUMMYFUNCTION("""COMPUTED_VALUE"""),"http://tjj.dg.gov.cn")</f>
        <v>http://tjj.dg.gov.cn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>
      <c r="A53" s="8" t="str">
        <f>IFERROR(__xludf.DUMMYFUNCTION("""COMPUTED_VALUE"""),"People's Republic of China")</f>
        <v>People's Republic of China</v>
      </c>
      <c r="B53" s="8" t="str">
        <f>IFERROR(__xludf.DUMMYFUNCTION("""COMPUTED_VALUE"""),"Chongqing")</f>
        <v>Chongqing</v>
      </c>
      <c r="C53" s="8" t="str">
        <f>IFERROR(__xludf.DUMMYFUNCTION("""COMPUTED_VALUE"""),"Chongqing")</f>
        <v>Chongqing</v>
      </c>
      <c r="D53" s="8" t="str">
        <f>IFERROR(__xludf.DUMMYFUNCTION("""COMPUTED_VALUE"""),"Chongqing Mini Enterprise Development Network")</f>
        <v>Chongqing Mini Enterprise Development Network</v>
      </c>
      <c r="E53" s="9" t="str">
        <f>IFERROR(__xludf.DUMMYFUNCTION("""COMPUTED_VALUE"""),"http://www.cqwq.gov.cn/")</f>
        <v>http://www.cqwq.gov.cn/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>
      <c r="A54" s="8" t="str">
        <f>IFERROR(__xludf.DUMMYFUNCTION("""COMPUTED_VALUE"""),"People's Republic of China")</f>
        <v>People's Republic of China</v>
      </c>
      <c r="B54" s="8" t="str">
        <f>IFERROR(__xludf.DUMMYFUNCTION("""COMPUTED_VALUE"""),"Chongqing")</f>
        <v>Chongqing</v>
      </c>
      <c r="C54" s="8" t="str">
        <f>IFERROR(__xludf.DUMMYFUNCTION("""COMPUTED_VALUE"""),"Chongqing")</f>
        <v>Chongqing</v>
      </c>
      <c r="D54" s="8" t="str">
        <f>IFERROR(__xludf.DUMMYFUNCTION("""COMPUTED_VALUE"""),"Chongqing SME Bureau")</f>
        <v>Chongqing SME Bureau</v>
      </c>
      <c r="E54" s="9" t="str">
        <f>IFERROR(__xludf.DUMMYFUNCTION("""COMPUTED_VALUE"""),"http://jxq.cq.gov.cn/index.html")</f>
        <v>http://jxq.cq.gov.cn/index.html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>
      <c r="A55" s="8" t="str">
        <f>IFERROR(__xludf.DUMMYFUNCTION("""COMPUTED_VALUE"""),"People's Republic of China")</f>
        <v>People's Republic of China</v>
      </c>
      <c r="B55" s="8" t="str">
        <f>IFERROR(__xludf.DUMMYFUNCTION("""COMPUTED_VALUE"""),"Chongqing")</f>
        <v>Chongqing</v>
      </c>
      <c r="C55" s="8" t="str">
        <f>IFERROR(__xludf.DUMMYFUNCTION("""COMPUTED_VALUE"""),"Chongqing")</f>
        <v>Chongqing</v>
      </c>
      <c r="D55" s="8" t="str">
        <f>IFERROR(__xludf.DUMMYFUNCTION("""COMPUTED_VALUE"""),"Chongqing SME Association")</f>
        <v>Chongqing SME Association</v>
      </c>
      <c r="E55" s="9" t="str">
        <f>IFERROR(__xludf.DUMMYFUNCTION("""COMPUTED_VALUE"""),"http://www.cqzxxh.com/")</f>
        <v>http://www.cqzxxh.com/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>
      <c r="A56" s="8" t="str">
        <f>IFERROR(__xludf.DUMMYFUNCTION("""COMPUTED_VALUE"""),"People's Republic of China")</f>
        <v>People's Republic of China</v>
      </c>
      <c r="B56" s="8" t="str">
        <f>IFERROR(__xludf.DUMMYFUNCTION("""COMPUTED_VALUE"""),"Chongqing")</f>
        <v>Chongqing</v>
      </c>
      <c r="C56" s="8" t="str">
        <f>IFERROR(__xludf.DUMMYFUNCTION("""COMPUTED_VALUE"""),"Chongqing")</f>
        <v>Chongqing</v>
      </c>
      <c r="D56" s="8" t="str">
        <f>IFERROR(__xludf.DUMMYFUNCTION("""COMPUTED_VALUE"""),"Chongqing Industrial and Commerce Federation. Chongqing Municipal Chamber of Commerce")</f>
        <v>Chongqing Industrial and Commerce Federation. Chongqing Municipal Chamber of Commerce</v>
      </c>
      <c r="E56" s="9" t="str">
        <f>IFERROR(__xludf.DUMMYFUNCTION("""COMPUTED_VALUE"""),"http://www.cqgcc.com.cn/")</f>
        <v>http://www.cqgcc.com.cn/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>
      <c r="A57" s="8" t="str">
        <f>IFERROR(__xludf.DUMMYFUNCTION("""COMPUTED_VALUE"""),"People's Republic of China")</f>
        <v>People's Republic of China</v>
      </c>
      <c r="B57" s="8" t="str">
        <f>IFERROR(__xludf.DUMMYFUNCTION("""COMPUTED_VALUE"""),"Chongqing")</f>
        <v>Chongqing</v>
      </c>
      <c r="C57" s="8" t="str">
        <f>IFERROR(__xludf.DUMMYFUNCTION("""COMPUTED_VALUE"""),"Chongqing")</f>
        <v>Chongqing</v>
      </c>
      <c r="D57" s="8" t="str">
        <f>IFERROR(__xludf.DUMMYFUNCTION("""COMPUTED_VALUE"""),"Chongqing Statistics Bureau")</f>
        <v>Chongqing Statistics Bureau</v>
      </c>
      <c r="E57" s="9" t="str">
        <f>IFERROR(__xludf.DUMMYFUNCTION("""COMPUTED_VALUE"""),"http://www.cqtj.gov.cn/")</f>
        <v>http://www.cqtj.gov.cn/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>
      <c r="A58" s="8" t="str">
        <f>IFERROR(__xludf.DUMMYFUNCTION("""COMPUTED_VALUE"""),"People's Republic of China")</f>
        <v>People's Republic of China</v>
      </c>
      <c r="B58" s="8" t="str">
        <f>IFERROR(__xludf.DUMMYFUNCTION("""COMPUTED_VALUE"""),"Liaoning")</f>
        <v>Liaoning</v>
      </c>
      <c r="C58" s="8" t="str">
        <f>IFERROR(__xludf.DUMMYFUNCTION("""COMPUTED_VALUE"""),"Shenyang")</f>
        <v>Shenyang</v>
      </c>
      <c r="D58" s="8" t="str">
        <f>IFERROR(__xludf.DUMMYFUNCTION("""COMPUTED_VALUE"""),"Shenyang City of Industry Bureau")</f>
        <v>Shenyang City of Industry Bureau</v>
      </c>
      <c r="E58" s="9" t="str">
        <f>IFERROR(__xludf.DUMMYFUNCTION("""COMPUTED_VALUE"""),"http://www.sygsj.gov.cn/")</f>
        <v>http://www.sygsj.gov.cn/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>
      <c r="A59" s="8" t="str">
        <f>IFERROR(__xludf.DUMMYFUNCTION("""COMPUTED_VALUE"""),"People's Republic of China")</f>
        <v>People's Republic of China</v>
      </c>
      <c r="B59" s="8" t="str">
        <f>IFERROR(__xludf.DUMMYFUNCTION("""COMPUTED_VALUE"""),"Liaoning")</f>
        <v>Liaoning</v>
      </c>
      <c r="C59" s="8" t="str">
        <f>IFERROR(__xludf.DUMMYFUNCTION("""COMPUTED_VALUE"""),"Shenyang")</f>
        <v>Shenyang</v>
      </c>
      <c r="D59" s="8" t="str">
        <f>IFERROR(__xludf.DUMMYFUNCTION("""COMPUTED_VALUE"""),"Shenyang SME Public Service Platform")</f>
        <v>Shenyang SME Public Service Platform</v>
      </c>
      <c r="E59" s="9" t="str">
        <f>IFERROR(__xludf.DUMMYFUNCTION("""COMPUTED_VALUE"""),"http://www.smesy.gov.cn/")</f>
        <v>http://www.smesy.gov.cn/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>
      <c r="A60" s="8" t="str">
        <f>IFERROR(__xludf.DUMMYFUNCTION("""COMPUTED_VALUE"""),"People's Republic of China")</f>
        <v>People's Republic of China</v>
      </c>
      <c r="B60" s="8" t="str">
        <f>IFERROR(__xludf.DUMMYFUNCTION("""COMPUTED_VALUE"""),"Liaoning")</f>
        <v>Liaoning</v>
      </c>
      <c r="C60" s="8" t="str">
        <f>IFERROR(__xludf.DUMMYFUNCTION("""COMPUTED_VALUE"""),"Shenyang")</f>
        <v>Shenyang</v>
      </c>
      <c r="D60" s="8" t="str">
        <f>IFERROR(__xludf.DUMMYFUNCTION("""COMPUTED_VALUE"""),"China Council For The Promotion Of International Trade Shenyang Sub-Council, Shenyeang Chamber Of International Commercerce")</f>
        <v>China Council For The Promotion Of International Trade Shenyang Sub-Council, Shenyeang Chamber Of International Commercerce</v>
      </c>
      <c r="E60" s="9" t="str">
        <f>IFERROR(__xludf.DUMMYFUNCTION("""COMPUTED_VALUE"""),"http://www.ccpitsy.org/")</f>
        <v>http://www.ccpitsy.org/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>
      <c r="A61" s="8" t="str">
        <f>IFERROR(__xludf.DUMMYFUNCTION("""COMPUTED_VALUE"""),"People's Republic of China")</f>
        <v>People's Republic of China</v>
      </c>
      <c r="B61" s="8" t="str">
        <f>IFERROR(__xludf.DUMMYFUNCTION("""COMPUTED_VALUE"""),"Liaoning")</f>
        <v>Liaoning</v>
      </c>
      <c r="C61" s="8" t="str">
        <f>IFERROR(__xludf.DUMMYFUNCTION("""COMPUTED_VALUE"""),"Shenyang")</f>
        <v>Shenyang</v>
      </c>
      <c r="D61" s="8" t="str">
        <f>IFERROR(__xludf.DUMMYFUNCTION("""COMPUTED_VALUE"""),"Shenyang Statistics Bureau")</f>
        <v>Shenyang Statistics Bureau</v>
      </c>
      <c r="E61" s="9" t="str">
        <f>IFERROR(__xludf.DUMMYFUNCTION("""COMPUTED_VALUE"""),"http://www.sysinet.gov.cn/")</f>
        <v>http://www.sysinet.gov.cn/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>
      <c r="A62" s="8" t="str">
        <f>IFERROR(__xludf.DUMMYFUNCTION("""COMPUTED_VALUE"""),"People's Republic of China")</f>
        <v>People's Republic of China</v>
      </c>
      <c r="B62" s="8" t="str">
        <f>IFERROR(__xludf.DUMMYFUNCTION("""COMPUTED_VALUE"""),"Hubei")</f>
        <v>Hubei</v>
      </c>
      <c r="C62" s="8"/>
      <c r="D62" s="8" t="str">
        <f>IFERROR(__xludf.DUMMYFUNCTION("""COMPUTED_VALUE"""),"Hubei Statistics Bureau")</f>
        <v>Hubei Statistics Bureau</v>
      </c>
      <c r="E62" s="9" t="str">
        <f>IFERROR(__xludf.DUMMYFUNCTION("""COMPUTED_VALUE"""),"http://www.stats-hb.gov.cn/info/iList.jsp?cat_id=10436")</f>
        <v>http://www.stats-hb.gov.cn/info/iList.jsp?cat_id=10436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>
      <c r="A63" s="8" t="str">
        <f>IFERROR(__xludf.DUMMYFUNCTION("""COMPUTED_VALUE"""),"People's Republic of China")</f>
        <v>People's Republic of China</v>
      </c>
      <c r="B63" s="8" t="str">
        <f>IFERROR(__xludf.DUMMYFUNCTION("""COMPUTED_VALUE"""),"Hubei")</f>
        <v>Hubei</v>
      </c>
      <c r="C63" s="8"/>
      <c r="D63" s="8" t="str">
        <f>IFERROR(__xludf.DUMMYFUNCTION("""COMPUTED_VALUE"""),"Hubei SME Public Service Platform")</f>
        <v>Hubei SME Public Service Platform</v>
      </c>
      <c r="E63" s="9" t="str">
        <f>IFERROR(__xludf.DUMMYFUNCTION("""COMPUTED_VALUE"""),"http://www.hbsme.com.cn/")</f>
        <v>http://www.hbsme.com.cn/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>
      <c r="A64" s="8" t="str">
        <f>IFERROR(__xludf.DUMMYFUNCTION("""COMPUTED_VALUE"""),"People's Republic of China")</f>
        <v>People's Republic of China</v>
      </c>
      <c r="B64" s="8" t="str">
        <f>IFERROR(__xludf.DUMMYFUNCTION("""COMPUTED_VALUE"""),"Hubei")</f>
        <v>Hubei</v>
      </c>
      <c r="C64" s="8" t="str">
        <f>IFERROR(__xludf.DUMMYFUNCTION("""COMPUTED_VALUE"""),"Wuhan")</f>
        <v>Wuhan</v>
      </c>
      <c r="D64" s="8" t="str">
        <f>IFERROR(__xludf.DUMMYFUNCTION("""COMPUTED_VALUE"""),"Wuhan SME Public Service Platform")</f>
        <v>Wuhan SME Public Service Platform</v>
      </c>
      <c r="E64" s="9" t="str">
        <f>IFERROR(__xludf.DUMMYFUNCTION("""COMPUTED_VALUE"""),"http://www.whsme.net.cn/")</f>
        <v>http://www.whsme.net.cn/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>
      <c r="A65" s="8" t="str">
        <f>IFERROR(__xludf.DUMMYFUNCTION("""COMPUTED_VALUE"""),"People's Republic of China")</f>
        <v>People's Republic of China</v>
      </c>
      <c r="B65" s="8" t="str">
        <f>IFERROR(__xludf.DUMMYFUNCTION("""COMPUTED_VALUE"""),"Hubei")</f>
        <v>Hubei</v>
      </c>
      <c r="C65" s="8" t="str">
        <f>IFERROR(__xludf.DUMMYFUNCTION("""COMPUTED_VALUE"""),"Wuhan")</f>
        <v>Wuhan</v>
      </c>
      <c r="D65" s="8" t="str">
        <f>IFERROR(__xludf.DUMMYFUNCTION("""COMPUTED_VALUE"""),"Small Micro Entrepreneurial Space")</f>
        <v>Small Micro Entrepreneurial Space</v>
      </c>
      <c r="E65" s="9" t="str">
        <f>IFERROR(__xludf.DUMMYFUNCTION("""COMPUTED_VALUE"""),"http://www.027smetbs.com/index.html")</f>
        <v>http://www.027smetbs.com/index.html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>
      <c r="A66" s="8" t="str">
        <f>IFERROR(__xludf.DUMMYFUNCTION("""COMPUTED_VALUE"""),"People's Republic of China")</f>
        <v>People's Republic of China</v>
      </c>
      <c r="B66" s="8" t="str">
        <f>IFERROR(__xludf.DUMMYFUNCTION("""COMPUTED_VALUE"""),"Hubei")</f>
        <v>Hubei</v>
      </c>
      <c r="C66" s="8" t="str">
        <f>IFERROR(__xludf.DUMMYFUNCTION("""COMPUTED_VALUE"""),"Wuhan")</f>
        <v>Wuhan</v>
      </c>
      <c r="D66" s="8" t="str">
        <f>IFERROR(__xludf.DUMMYFUNCTION("""COMPUTED_VALUE"""),"Wuhan Business Bureau")</f>
        <v>Wuhan Business Bureau</v>
      </c>
      <c r="E66" s="9" t="str">
        <f>IFERROR(__xludf.DUMMYFUNCTION("""COMPUTED_VALUE"""),"http://sw.wuhan.gov.cn/html/")</f>
        <v>http://sw.wuhan.gov.cn/html/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>
      <c r="A67" s="8" t="str">
        <f>IFERROR(__xludf.DUMMYFUNCTION("""COMPUTED_VALUE"""),"People's Republic of China")</f>
        <v>People's Republic of China</v>
      </c>
      <c r="B67" s="8" t="str">
        <f>IFERROR(__xludf.DUMMYFUNCTION("""COMPUTED_VALUE"""),"Hubei")</f>
        <v>Hubei</v>
      </c>
      <c r="C67" s="8" t="str">
        <f>IFERROR(__xludf.DUMMYFUNCTION("""COMPUTED_VALUE"""),"Wuhan")</f>
        <v>Wuhan</v>
      </c>
      <c r="D67" s="8" t="str">
        <f>IFERROR(__xludf.DUMMYFUNCTION("""COMPUTED_VALUE"""),"Wuhan Economic and Information Commission")</f>
        <v>Wuhan Economic and Information Commission</v>
      </c>
      <c r="E67" s="9" t="str">
        <f>IFERROR(__xludf.DUMMYFUNCTION("""COMPUTED_VALUE"""),"http://jxw.wuhan.gov.cn/")</f>
        <v>http://jxw.wuhan.gov.cn/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>
      <c r="A68" s="8" t="str">
        <f>IFERROR(__xludf.DUMMYFUNCTION("""COMPUTED_VALUE"""),"People's Republic of China")</f>
        <v>People's Republic of China</v>
      </c>
      <c r="B68" s="8" t="str">
        <f>IFERROR(__xludf.DUMMYFUNCTION("""COMPUTED_VALUE"""),"Hubei")</f>
        <v>Hubei</v>
      </c>
      <c r="C68" s="8" t="str">
        <f>IFERROR(__xludf.DUMMYFUNCTION("""COMPUTED_VALUE"""),"Wuhan")</f>
        <v>Wuhan</v>
      </c>
      <c r="D68" s="8" t="str">
        <f>IFERROR(__xludf.DUMMYFUNCTION("""COMPUTED_VALUE"""),"Wuhan Industrial and Commercial Federation Wuhan General Chamber of Commerce")</f>
        <v>Wuhan Industrial and Commercial Federation Wuhan General Chamber of Commerce</v>
      </c>
      <c r="E68" s="9" t="str">
        <f>IFERROR(__xludf.DUMMYFUNCTION("""COMPUTED_VALUE"""),"http://www.whsgsl.org.cn/")</f>
        <v>http://www.whsgsl.org.cn/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>
      <c r="A69" s="8" t="str">
        <f>IFERROR(__xludf.DUMMYFUNCTION("""COMPUTED_VALUE"""),"People's Republic of China")</f>
        <v>People's Republic of China</v>
      </c>
      <c r="B69" s="8" t="str">
        <f>IFERROR(__xludf.DUMMYFUNCTION("""COMPUTED_VALUE"""),"Hubei")</f>
        <v>Hubei</v>
      </c>
      <c r="C69" s="8" t="str">
        <f>IFERROR(__xludf.DUMMYFUNCTION("""COMPUTED_VALUE"""),"Wuhan")</f>
        <v>Wuhan</v>
      </c>
      <c r="D69" s="8" t="str">
        <f>IFERROR(__xludf.DUMMYFUNCTION("""COMPUTED_VALUE"""),"Wuhan Government Affairs Public Data Service Network")</f>
        <v>Wuhan Government Affairs Public Data Service Network</v>
      </c>
      <c r="E69" s="9" t="str">
        <f>IFERROR(__xludf.DUMMYFUNCTION("""COMPUTED_VALUE"""),"http://www.wuhandata.gov.cn")</f>
        <v>http://www.wuhandata.gov.cn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>
      <c r="A70" s="8" t="str">
        <f>IFERROR(__xludf.DUMMYFUNCTION("""COMPUTED_VALUE"""),"Hong Kong, China")</f>
        <v>Hong Kong, China</v>
      </c>
      <c r="B70" s="8" t="str">
        <f>IFERROR(__xludf.DUMMYFUNCTION("""COMPUTED_VALUE"""),"HKSAR")</f>
        <v>HKSAR</v>
      </c>
      <c r="C70" s="8" t="str">
        <f>IFERROR(__xludf.DUMMYFUNCTION("""COMPUTED_VALUE"""),"Hong Kong")</f>
        <v>Hong Kong</v>
      </c>
      <c r="D70" s="8" t="str">
        <f>IFERROR(__xludf.DUMMYFUNCTION("""COMPUTED_VALUE"""),"GovHK: Economic Report &amp; Business Statistics")</f>
        <v>GovHK: Economic Report &amp; Business Statistics</v>
      </c>
      <c r="E70" s="9" t="str">
        <f>IFERROR(__xludf.DUMMYFUNCTION("""COMPUTED_VALUE"""),"https://www.gov.hk/en/business/market/economic/index.htm")</f>
        <v>https://www.gov.hk/en/business/market/economic/index.htm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>
      <c r="A71" s="8" t="str">
        <f>IFERROR(__xludf.DUMMYFUNCTION("""COMPUTED_VALUE"""),"Hong Kong, China")</f>
        <v>Hong Kong, China</v>
      </c>
      <c r="B71" s="8" t="str">
        <f>IFERROR(__xludf.DUMMYFUNCTION("""COMPUTED_VALUE"""),"HKSAR")</f>
        <v>HKSAR</v>
      </c>
      <c r="C71" s="8" t="str">
        <f>IFERROR(__xludf.DUMMYFUNCTION("""COMPUTED_VALUE"""),"Hong Kong")</f>
        <v>Hong Kong</v>
      </c>
      <c r="D71" s="8" t="str">
        <f>IFERROR(__xludf.DUMMYFUNCTION("""COMPUTED_VALUE"""),"Commerce and Economic Development Bureau")</f>
        <v>Commerce and Economic Development Bureau</v>
      </c>
      <c r="E71" s="9" t="str">
        <f>IFERROR(__xludf.DUMMYFUNCTION("""COMPUTED_VALUE"""),"https://www.cedb.gov.hk/index.htm")</f>
        <v>https://www.cedb.gov.hk/index.htm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>
      <c r="A72" s="8" t="str">
        <f>IFERROR(__xludf.DUMMYFUNCTION("""COMPUTED_VALUE"""),"Hong Kong, China")</f>
        <v>Hong Kong, China</v>
      </c>
      <c r="B72" s="8" t="str">
        <f>IFERROR(__xludf.DUMMYFUNCTION("""COMPUTED_VALUE"""),"HKSAR")</f>
        <v>HKSAR</v>
      </c>
      <c r="C72" s="8" t="str">
        <f>IFERROR(__xludf.DUMMYFUNCTION("""COMPUTED_VALUE"""),"Hong Kong")</f>
        <v>Hong Kong</v>
      </c>
      <c r="D72" s="8" t="str">
        <f>IFERROR(__xludf.DUMMYFUNCTION("""COMPUTED_VALUE"""),"Federation of Hong Kong Business Associations Worldwide")</f>
        <v>Federation of Hong Kong Business Associations Worldwide</v>
      </c>
      <c r="E72" s="9" t="str">
        <f>IFERROR(__xludf.DUMMYFUNCTION("""COMPUTED_VALUE"""),"https://www.hkfederation.org.hk/")</f>
        <v>https://www.hkfederation.org.hk/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>
      <c r="A73" s="8" t="str">
        <f>IFERROR(__xludf.DUMMYFUNCTION("""COMPUTED_VALUE"""),"Hong Kong, China")</f>
        <v>Hong Kong, China</v>
      </c>
      <c r="B73" s="8" t="str">
        <f>IFERROR(__xludf.DUMMYFUNCTION("""COMPUTED_VALUE"""),"HKSAR")</f>
        <v>HKSAR</v>
      </c>
      <c r="C73" s="8" t="str">
        <f>IFERROR(__xludf.DUMMYFUNCTION("""COMPUTED_VALUE"""),"Hong Kong")</f>
        <v>Hong Kong</v>
      </c>
      <c r="D73" s="8" t="str">
        <f>IFERROR(__xludf.DUMMYFUNCTION("""COMPUTED_VALUE"""),"The Hong Kong Chinese Enterprises Association")</f>
        <v>The Hong Kong Chinese Enterprises Association</v>
      </c>
      <c r="E73" s="9" t="str">
        <f>IFERROR(__xludf.DUMMYFUNCTION("""COMPUTED_VALUE"""),"http://www.hkcea.com/")</f>
        <v>http://www.hkcea.com/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>
      <c r="A74" s="8" t="str">
        <f>IFERROR(__xludf.DUMMYFUNCTION("""COMPUTED_VALUE"""),"Hong Kong, China")</f>
        <v>Hong Kong, China</v>
      </c>
      <c r="B74" s="8" t="str">
        <f>IFERROR(__xludf.DUMMYFUNCTION("""COMPUTED_VALUE"""),"HKSAR")</f>
        <v>HKSAR</v>
      </c>
      <c r="C74" s="8" t="str">
        <f>IFERROR(__xludf.DUMMYFUNCTION("""COMPUTED_VALUE"""),"Hong Kong")</f>
        <v>Hong Kong</v>
      </c>
      <c r="D74" s="8" t="str">
        <f>IFERROR(__xludf.DUMMYFUNCTION("""COMPUTED_VALUE"""),"Federation of Hong Kong industries")</f>
        <v>Federation of Hong Kong industries</v>
      </c>
      <c r="E74" s="9" t="str">
        <f>IFERROR(__xludf.DUMMYFUNCTION("""COMPUTED_VALUE"""),"https://www.industryhk.org/en/")</f>
        <v>https://www.industryhk.org/en/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>
      <c r="A75" s="8" t="str">
        <f>IFERROR(__xludf.DUMMYFUNCTION("""COMPUTED_VALUE"""),"Hong Kong, China")</f>
        <v>Hong Kong, China</v>
      </c>
      <c r="B75" s="8" t="str">
        <f>IFERROR(__xludf.DUMMYFUNCTION("""COMPUTED_VALUE"""),"HKSAR")</f>
        <v>HKSAR</v>
      </c>
      <c r="C75" s="8" t="str">
        <f>IFERROR(__xludf.DUMMYFUNCTION("""COMPUTED_VALUE"""),"Hong Kong")</f>
        <v>Hong Kong</v>
      </c>
      <c r="D75" s="8" t="str">
        <f>IFERROR(__xludf.DUMMYFUNCTION("""COMPUTED_VALUE"""),"TID - Support and Consultation Centre for SMEs")</f>
        <v>TID - Support and Consultation Centre for SMEs</v>
      </c>
      <c r="E75" s="9" t="str">
        <f>IFERROR(__xludf.DUMMYFUNCTION("""COMPUTED_VALUE"""),"https://www.success.tid.gov.hk/tc_chi/whatsnew/whatsnew.html")</f>
        <v>https://www.success.tid.gov.hk/tc_chi/whatsnew/whatsnew.html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>
      <c r="A76" s="8" t="str">
        <f>IFERROR(__xludf.DUMMYFUNCTION("""COMPUTED_VALUE"""),"Hong Kong, China")</f>
        <v>Hong Kong, China</v>
      </c>
      <c r="B76" s="8" t="str">
        <f>IFERROR(__xludf.DUMMYFUNCTION("""COMPUTED_VALUE"""),"HKSAR")</f>
        <v>HKSAR</v>
      </c>
      <c r="C76" s="8" t="str">
        <f>IFERROR(__xludf.DUMMYFUNCTION("""COMPUTED_VALUE"""),"Hong Kong")</f>
        <v>Hong Kong</v>
      </c>
      <c r="D76" s="8" t="str">
        <f>IFERROR(__xludf.DUMMYFUNCTION("""COMPUTED_VALUE"""),"Hong Kong Small and Medium Enterprises Association")</f>
        <v>Hong Kong Small and Medium Enterprises Association</v>
      </c>
      <c r="E76" s="9" t="str">
        <f>IFERROR(__xludf.DUMMYFUNCTION("""COMPUTED_VALUE"""),"https://www.hksme.hk/")</f>
        <v>https://www.hksme.hk/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>
      <c r="A77" s="8" t="str">
        <f>IFERROR(__xludf.DUMMYFUNCTION("""COMPUTED_VALUE"""),"Hong Kong, China")</f>
        <v>Hong Kong, China</v>
      </c>
      <c r="B77" s="8" t="str">
        <f>IFERROR(__xludf.DUMMYFUNCTION("""COMPUTED_VALUE"""),"HKSAR")</f>
        <v>HKSAR</v>
      </c>
      <c r="C77" s="8" t="str">
        <f>IFERROR(__xludf.DUMMYFUNCTION("""COMPUTED_VALUE"""),"Hong Kong")</f>
        <v>Hong Kong</v>
      </c>
      <c r="D77" s="8" t="str">
        <f>IFERROR(__xludf.DUMMYFUNCTION("""COMPUTED_VALUE"""),"Chinese General Chamber of Commerce")</f>
        <v>Chinese General Chamber of Commerce</v>
      </c>
      <c r="E77" s="9" t="str">
        <f>IFERROR(__xludf.DUMMYFUNCTION("""COMPUTED_VALUE"""),"https://www.cgcc.org.hk/en/")</f>
        <v>https://www.cgcc.org.hk/en/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>
      <c r="A78" s="8" t="str">
        <f>IFERROR(__xludf.DUMMYFUNCTION("""COMPUTED_VALUE"""),"Hong Kong, China")</f>
        <v>Hong Kong, China</v>
      </c>
      <c r="B78" s="8" t="str">
        <f>IFERROR(__xludf.DUMMYFUNCTION("""COMPUTED_VALUE"""),"HKSAR")</f>
        <v>HKSAR</v>
      </c>
      <c r="C78" s="8" t="str">
        <f>IFERROR(__xludf.DUMMYFUNCTION("""COMPUTED_VALUE"""),"Hong Kong")</f>
        <v>Hong Kong</v>
      </c>
      <c r="D78" s="8" t="str">
        <f>IFERROR(__xludf.DUMMYFUNCTION("""COMPUTED_VALUE"""),"The Hong Kong General Chamber of Small and Medium Business")</f>
        <v>The Hong Kong General Chamber of Small and Medium Business</v>
      </c>
      <c r="E78" s="9" t="str">
        <f>IFERROR(__xludf.DUMMYFUNCTION("""COMPUTED_VALUE"""),"http://www.hkgcsmb.org.hk/")</f>
        <v>http://www.hkgcsmb.org.hk/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>
      <c r="A79" s="8" t="str">
        <f>IFERROR(__xludf.DUMMYFUNCTION("""COMPUTED_VALUE"""),"Hong Kong, China")</f>
        <v>Hong Kong, China</v>
      </c>
      <c r="B79" s="8" t="str">
        <f>IFERROR(__xludf.DUMMYFUNCTION("""COMPUTED_VALUE"""),"HKSAR")</f>
        <v>HKSAR</v>
      </c>
      <c r="C79" s="8" t="str">
        <f>IFERROR(__xludf.DUMMYFUNCTION("""COMPUTED_VALUE"""),"Hong Kong")</f>
        <v>Hong Kong</v>
      </c>
      <c r="D79" s="8" t="str">
        <f>IFERROR(__xludf.DUMMYFUNCTION("""COMPUTED_VALUE"""),"Hong Kong General Chamber of Commerce")</f>
        <v>Hong Kong General Chamber of Commerce</v>
      </c>
      <c r="E79" s="9" t="str">
        <f>IFERROR(__xludf.DUMMYFUNCTION("""COMPUTED_VALUE"""),"https://www.chamber.org.hk/en/index.aspx")</f>
        <v>https://www.chamber.org.hk/en/index.aspx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>
      <c r="A80" s="8" t="str">
        <f>IFERROR(__xludf.DUMMYFUNCTION("""COMPUTED_VALUE"""),"Hong Kong, China")</f>
        <v>Hong Kong, China</v>
      </c>
      <c r="B80" s="8" t="str">
        <f>IFERROR(__xludf.DUMMYFUNCTION("""COMPUTED_VALUE"""),"HKSAR")</f>
        <v>HKSAR</v>
      </c>
      <c r="C80" s="8" t="str">
        <f>IFERROR(__xludf.DUMMYFUNCTION("""COMPUTED_VALUE"""),"Hong Kong")</f>
        <v>Hong Kong</v>
      </c>
      <c r="D80" s="8" t="str">
        <f>IFERROR(__xludf.DUMMYFUNCTION("""COMPUTED_VALUE"""),"The American Chamber of Commerce in Hong Kong")</f>
        <v>The American Chamber of Commerce in Hong Kong</v>
      </c>
      <c r="E80" s="9" t="str">
        <f>IFERROR(__xludf.DUMMYFUNCTION("""COMPUTED_VALUE"""),"https://www.amcham.org.hk/")</f>
        <v>https://www.amcham.org.hk/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>
      <c r="A81" s="8" t="str">
        <f>IFERROR(__xludf.DUMMYFUNCTION("""COMPUTED_VALUE"""),"Hong Kong, China")</f>
        <v>Hong Kong, China</v>
      </c>
      <c r="B81" s="8" t="str">
        <f>IFERROR(__xludf.DUMMYFUNCTION("""COMPUTED_VALUE"""),"HKSAR")</f>
        <v>HKSAR</v>
      </c>
      <c r="C81" s="8" t="str">
        <f>IFERROR(__xludf.DUMMYFUNCTION("""COMPUTED_VALUE"""),"Hong Kong")</f>
        <v>Hong Kong</v>
      </c>
      <c r="D81" s="8" t="str">
        <f>IFERROR(__xludf.DUMMYFUNCTION("""COMPUTED_VALUE"""),"Hong Kong China Chamber of Commerce")</f>
        <v>Hong Kong China Chamber of Commerce</v>
      </c>
      <c r="E81" s="9" t="str">
        <f>IFERROR(__xludf.DUMMYFUNCTION("""COMPUTED_VALUE"""),"https://www.hkchcc.com/")</f>
        <v>https://www.hkchcc.com/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>
      <c r="A82" s="8" t="str">
        <f>IFERROR(__xludf.DUMMYFUNCTION("""COMPUTED_VALUE"""),"Hong Kong, China")</f>
        <v>Hong Kong, China</v>
      </c>
      <c r="B82" s="8" t="str">
        <f>IFERROR(__xludf.DUMMYFUNCTION("""COMPUTED_VALUE"""),"HKSAR")</f>
        <v>HKSAR</v>
      </c>
      <c r="C82" s="8" t="str">
        <f>IFERROR(__xludf.DUMMYFUNCTION("""COMPUTED_VALUE"""),"Hong Kong")</f>
        <v>Hong Kong</v>
      </c>
      <c r="D82" s="8" t="str">
        <f>IFERROR(__xludf.DUMMYFUNCTION("""COMPUTED_VALUE"""),"Hong Kong Small &amp; Medium Enterprises General Association")</f>
        <v>Hong Kong Small &amp; Medium Enterprises General Association</v>
      </c>
      <c r="E82" s="9" t="str">
        <f>IFERROR(__xludf.DUMMYFUNCTION("""COMPUTED_VALUE"""),"http://www.hksmega.org")</f>
        <v>http://www.hksmega.org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>
      <c r="A83" s="8" t="str">
        <f>IFERROR(__xludf.DUMMYFUNCTION("""COMPUTED_VALUE"""),"Hong Kong, China")</f>
        <v>Hong Kong, China</v>
      </c>
      <c r="B83" s="8" t="str">
        <f>IFERROR(__xludf.DUMMYFUNCTION("""COMPUTED_VALUE"""),"HKSAR")</f>
        <v>HKSAR</v>
      </c>
      <c r="C83" s="8" t="str">
        <f>IFERROR(__xludf.DUMMYFUNCTION("""COMPUTED_VALUE"""),"Hong Kong")</f>
        <v>Hong Kong</v>
      </c>
      <c r="D83" s="8" t="str">
        <f>IFERROR(__xludf.DUMMYFUNCTION("""COMPUTED_VALUE"""),"The Association of Sino Enterprises Promotion")</f>
        <v>The Association of Sino Enterprises Promotion</v>
      </c>
      <c r="E83" s="9" t="str">
        <f>IFERROR(__xludf.DUMMYFUNCTION("""COMPUTED_VALUE"""),"http://asep.org.hk/")</f>
        <v>http://asep.org.hk/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>
      <c r="A84" s="8" t="str">
        <f>IFERROR(__xludf.DUMMYFUNCTION("""COMPUTED_VALUE"""),"Hong Kong, China")</f>
        <v>Hong Kong, China</v>
      </c>
      <c r="B84" s="8" t="str">
        <f>IFERROR(__xludf.DUMMYFUNCTION("""COMPUTED_VALUE"""),"HKSAR")</f>
        <v>HKSAR</v>
      </c>
      <c r="C84" s="8" t="str">
        <f>IFERROR(__xludf.DUMMYFUNCTION("""COMPUTED_VALUE"""),"Hong Kong")</f>
        <v>Hong Kong</v>
      </c>
      <c r="D84" s="8" t="str">
        <f>IFERROR(__xludf.DUMMYFUNCTION("""COMPUTED_VALUE"""),"Hong Kong Greater China SME Alliance Association")</f>
        <v>Hong Kong Greater China SME Alliance Association</v>
      </c>
      <c r="E84" s="9" t="str">
        <f>IFERROR(__xludf.DUMMYFUNCTION("""COMPUTED_VALUE"""),"http://www.greaterchinasme.com/landing.htm")</f>
        <v>http://www.greaterchinasme.com/landing.htm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>
      <c r="A85" s="8" t="str">
        <f>IFERROR(__xludf.DUMMYFUNCTION("""COMPUTED_VALUE"""),"Hong Kong, China")</f>
        <v>Hong Kong, China</v>
      </c>
      <c r="B85" s="8" t="str">
        <f>IFERROR(__xludf.DUMMYFUNCTION("""COMPUTED_VALUE"""),"HKSAR")</f>
        <v>HKSAR</v>
      </c>
      <c r="C85" s="8" t="str">
        <f>IFERROR(__xludf.DUMMYFUNCTION("""COMPUTED_VALUE"""),"Hong Kong")</f>
        <v>Hong Kong</v>
      </c>
      <c r="D85" s="8" t="str">
        <f>IFERROR(__xludf.DUMMYFUNCTION("""COMPUTED_VALUE"""),"Hong Kong Promotion Association for Small and Medium Enterprises")</f>
        <v>Hong Kong Promotion Association for Small and Medium Enterprises</v>
      </c>
      <c r="E85" s="9" t="str">
        <f>IFERROR(__xludf.DUMMYFUNCTION("""COMPUTED_VALUE"""),"http://www.sme-china.com/")</f>
        <v>http://www.sme-china.com/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>
      <c r="A86" s="8" t="str">
        <f>IFERROR(__xludf.DUMMYFUNCTION("""COMPUTED_VALUE"""),"Hong Kong, China")</f>
        <v>Hong Kong, China</v>
      </c>
      <c r="B86" s="8" t="str">
        <f>IFERROR(__xludf.DUMMYFUNCTION("""COMPUTED_VALUE"""),"HKSAR")</f>
        <v>HKSAR</v>
      </c>
      <c r="C86" s="8" t="str">
        <f>IFERROR(__xludf.DUMMYFUNCTION("""COMPUTED_VALUE"""),"Hong Kong")</f>
        <v>Hong Kong</v>
      </c>
      <c r="D86" s="8" t="str">
        <f>IFERROR(__xludf.DUMMYFUNCTION("""COMPUTED_VALUE"""),"Hong Kong SME Development Federation Ltd")</f>
        <v>Hong Kong SME Development Federation Ltd</v>
      </c>
      <c r="E86" s="9" t="str">
        <f>IFERROR(__xludf.DUMMYFUNCTION("""COMPUTED_VALUE"""),"https://www.facebook.com/smedf/?fref=ts")</f>
        <v>https://www.facebook.com/smedf/?fref=ts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>
      <c r="A87" s="8" t="str">
        <f>IFERROR(__xludf.DUMMYFUNCTION("""COMPUTED_VALUE"""),"Hong Kong, China")</f>
        <v>Hong Kong, China</v>
      </c>
      <c r="B87" s="8" t="str">
        <f>IFERROR(__xludf.DUMMYFUNCTION("""COMPUTED_VALUE"""),"HKSAR")</f>
        <v>HKSAR</v>
      </c>
      <c r="C87" s="8" t="str">
        <f>IFERROR(__xludf.DUMMYFUNCTION("""COMPUTED_VALUE"""),"Hong Kong")</f>
        <v>Hong Kong</v>
      </c>
      <c r="D87" s="8" t="str">
        <f>IFERROR(__xludf.DUMMYFUNCTION("""COMPUTED_VALUE"""),"SME Global Alliance Limited")</f>
        <v>SME Global Alliance Limited</v>
      </c>
      <c r="E87" s="9" t="str">
        <f>IFERROR(__xludf.DUMMYFUNCTION("""COMPUTED_VALUE"""),"http://www.smeglobal.org/")</f>
        <v>http://www.smeglobal.org/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>
      <c r="A88" s="8" t="str">
        <f>IFERROR(__xludf.DUMMYFUNCTION("""COMPUTED_VALUE"""),"Hong Kong, China")</f>
        <v>Hong Kong, China</v>
      </c>
      <c r="B88" s="8" t="str">
        <f>IFERROR(__xludf.DUMMYFUNCTION("""COMPUTED_VALUE"""),"HKSAR")</f>
        <v>HKSAR</v>
      </c>
      <c r="C88" s="8" t="str">
        <f>IFERROR(__xludf.DUMMYFUNCTION("""COMPUTED_VALUE"""),"Hong Kong")</f>
        <v>Hong Kong</v>
      </c>
      <c r="D88" s="8" t="str">
        <f>IFERROR(__xludf.DUMMYFUNCTION("""COMPUTED_VALUE"""),"We are Startup Portal.")</f>
        <v>We are Startup Portal.</v>
      </c>
      <c r="E88" s="9" t="str">
        <f>IFERROR(__xludf.DUMMYFUNCTION("""COMPUTED_VALUE"""),"http://sme.hktdc.com/en/index.html")</f>
        <v>http://sme.hktdc.com/en/index.html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>
      <c r="A89" s="8" t="str">
        <f>IFERROR(__xludf.DUMMYFUNCTION("""COMPUTED_VALUE"""),"Hong Kong, China")</f>
        <v>Hong Kong, China</v>
      </c>
      <c r="B89" s="8" t="str">
        <f>IFERROR(__xludf.DUMMYFUNCTION("""COMPUTED_VALUE"""),"HKSAR")</f>
        <v>HKSAR</v>
      </c>
      <c r="C89" s="8" t="str">
        <f>IFERROR(__xludf.DUMMYFUNCTION("""COMPUTED_VALUE"""),"Hong Kong")</f>
        <v>Hong Kong</v>
      </c>
      <c r="D89" s="8" t="str">
        <f>IFERROR(__xludf.DUMMYFUNCTION("""COMPUTED_VALUE"""),"Census and Statistics Department")</f>
        <v>Census and Statistics Department</v>
      </c>
      <c r="E89" s="9" t="str">
        <f>IFERROR(__xludf.DUMMYFUNCTION("""COMPUTED_VALUE"""),"http://www.censtatd.gov.hk/")</f>
        <v>http://www.censtatd.gov.hk/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>
      <c r="A90" s="8" t="str">
        <f>IFERROR(__xludf.DUMMYFUNCTION("""COMPUTED_VALUE"""),"Canada")</f>
        <v>Canada</v>
      </c>
      <c r="B90" s="8"/>
      <c r="C90" s="8"/>
      <c r="D90" s="8" t="str">
        <f>IFERROR(__xludf.DUMMYFUNCTION("""COMPUTED_VALUE"""),"Trade Regulations of Canada")</f>
        <v>Trade Regulations of Canada</v>
      </c>
      <c r="E90" s="9" t="str">
        <f>IFERROR(__xludf.DUMMYFUNCTION("""COMPUTED_VALUE"""),"http://hong-kong-economy-research.hktdc.com/business-news/article/Small-Business-Resources/Trade-Regulations-of-Canada/sbr/en/1/1X46GO3X/1X006MX9.htm")</f>
        <v>http://hong-kong-economy-research.hktdc.com/business-news/article/Small-Business-Resources/Trade-Regulations-of-Canada/sbr/en/1/1X46GO3X/1X006MX9.htm</v>
      </c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>
      <c r="A91" s="8" t="str">
        <f>IFERROR(__xludf.DUMMYFUNCTION("""COMPUTED_VALUE"""),"Canada")</f>
        <v>Canada</v>
      </c>
      <c r="B91" s="8"/>
      <c r="C91" s="8"/>
      <c r="D91" s="8" t="str">
        <f>IFERROR(__xludf.DUMMYFUNCTION("""COMPUTED_VALUE"""),"Ministry of Economic Development, Job Creation and Trade")</f>
        <v>Ministry of Economic Development, Job Creation and Trade</v>
      </c>
      <c r="E91" s="9" t="str">
        <f>IFERROR(__xludf.DUMMYFUNCTION("""COMPUTED_VALUE"""),"https://www.ontario.ca/page/small-business-access")</f>
        <v>https://www.ontario.ca/page/small-business-access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>
      <c r="A92" s="8" t="str">
        <f>IFERROR(__xludf.DUMMYFUNCTION("""COMPUTED_VALUE"""),"Canada")</f>
        <v>Canada</v>
      </c>
      <c r="B92" s="8"/>
      <c r="C92" s="8"/>
      <c r="D92" s="8" t="str">
        <f>IFERROR(__xludf.DUMMYFUNCTION("""COMPUTED_VALUE"""),"Small Business Enterprise Centre")</f>
        <v>Small Business Enterprise Centre</v>
      </c>
      <c r="E92" s="9" t="str">
        <f>IFERROR(__xludf.DUMMYFUNCTION("""COMPUTED_VALUE"""),"https://www.ontario.ca/page/small-business-enterprise-centre-and-community-based-provider-locations")</f>
        <v>https://www.ontario.ca/page/small-business-enterprise-centre-and-community-based-provider-locations</v>
      </c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>
      <c r="A93" s="8" t="str">
        <f>IFERROR(__xludf.DUMMYFUNCTION("""COMPUTED_VALUE"""),"Canada")</f>
        <v>Canada</v>
      </c>
      <c r="B93" s="8"/>
      <c r="C93" s="8"/>
      <c r="D93" s="8" t="str">
        <f>IFERROR(__xludf.DUMMYFUNCTION("""COMPUTED_VALUE"""),"Canadian Chamber of Commerce")</f>
        <v>Canadian Chamber of Commerce</v>
      </c>
      <c r="E93" s="9" t="str">
        <f>IFERROR(__xludf.DUMMYFUNCTION("""COMPUTED_VALUE"""),"http://www.chamber.ca/")</f>
        <v>http://www.chamber.ca/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>
      <c r="A94" s="8" t="str">
        <f>IFERROR(__xludf.DUMMYFUNCTION("""COMPUTED_VALUE"""),"Canada")</f>
        <v>Canada</v>
      </c>
      <c r="B94" s="8"/>
      <c r="C94" s="8"/>
      <c r="D94" s="8" t="str">
        <f>IFERROR(__xludf.DUMMYFUNCTION("""COMPUTED_VALUE"""),"SME Research and Statistics")</f>
        <v>SME Research and Statistics</v>
      </c>
      <c r="E94" s="9" t="str">
        <f>IFERROR(__xludf.DUMMYFUNCTION("""COMPUTED_VALUE"""),"http://www.ic.gc.ca/eic/site/061.nsf/eng/Home")</f>
        <v>http://www.ic.gc.ca/eic/site/061.nsf/eng/Home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>
      <c r="A95" s="8" t="str">
        <f>IFERROR(__xludf.DUMMYFUNCTION("""COMPUTED_VALUE"""),"Canada")</f>
        <v>Canada</v>
      </c>
      <c r="B95" s="8" t="str">
        <f>IFERROR(__xludf.DUMMYFUNCTION("""COMPUTED_VALUE"""),"Ontario ")</f>
        <v>Ontario </v>
      </c>
      <c r="C95" s="8" t="str">
        <f>IFERROR(__xludf.DUMMYFUNCTION("""COMPUTED_VALUE"""),"Ottawa")</f>
        <v>Ottawa</v>
      </c>
      <c r="D95" s="8" t="str">
        <f>IFERROR(__xludf.DUMMYFUNCTION("""COMPUTED_VALUE"""),"Invest Ottawa")</f>
        <v>Invest Ottawa</v>
      </c>
      <c r="E95" s="9" t="str">
        <f>IFERROR(__xludf.DUMMYFUNCTION("""COMPUTED_VALUE"""),"https://www.investottawa.ca/")</f>
        <v>https://www.investottawa.ca/</v>
      </c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>
      <c r="A96" s="8" t="str">
        <f>IFERROR(__xludf.DUMMYFUNCTION("""COMPUTED_VALUE"""),"Viet Nam")</f>
        <v>Viet Nam</v>
      </c>
      <c r="B96" s="8"/>
      <c r="C96" s="8" t="str">
        <f>IFERROR(__xludf.DUMMYFUNCTION("""COMPUTED_VALUE"""),"Danang")</f>
        <v>Danang</v>
      </c>
      <c r="D96" s="8" t="str">
        <f>IFERROR(__xludf.DUMMYFUNCTION("""COMPUTED_VALUE"""),"Danang Association Of Small &amp; Medium Enterprises")</f>
        <v>Danang Association Of Small &amp; Medium Enterprises</v>
      </c>
      <c r="E96" s="9" t="str">
        <f>IFERROR(__xludf.DUMMYFUNCTION("""COMPUTED_VALUE"""),"http://www.danasme.vn/")</f>
        <v>http://www.danasme.vn/</v>
      </c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>
      <c r="A97" s="8" t="str">
        <f>IFERROR(__xludf.DUMMYFUNCTION("""COMPUTED_VALUE"""),"Viet Nam")</f>
        <v>Viet Nam</v>
      </c>
      <c r="B97" s="8"/>
      <c r="C97" s="8"/>
      <c r="D97" s="8" t="str">
        <f>IFERROR(__xludf.DUMMYFUNCTION("""COMPUTED_VALUE"""),"Hong Kong Business Association Vietnam")</f>
        <v>Hong Kong Business Association Vietnam</v>
      </c>
      <c r="E97" s="9" t="str">
        <f>IFERROR(__xludf.DUMMYFUNCTION("""COMPUTED_VALUE"""),"https://www.hkbav.org/")</f>
        <v>https://www.hkbav.org/</v>
      </c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>
      <c r="A98" s="8" t="str">
        <f>IFERROR(__xludf.DUMMYFUNCTION("""COMPUTED_VALUE"""),"Viet Nam")</f>
        <v>Viet Nam</v>
      </c>
      <c r="B98" s="8"/>
      <c r="C98" s="8"/>
      <c r="D98" s="8" t="str">
        <f>IFERROR(__xludf.DUMMYFUNCTION("""COMPUTED_VALUE"""),"GENERAL STATISTICS OFFICE of VIET NAM")</f>
        <v>GENERAL STATISTICS OFFICE of VIET NAM</v>
      </c>
      <c r="E98" s="9" t="str">
        <f>IFERROR(__xludf.DUMMYFUNCTION("""COMPUTED_VALUE"""),"https://www.gso.gov.vn")</f>
        <v>https://www.gso.gov.vn</v>
      </c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>
      <c r="A99" s="8" t="str">
        <f>IFERROR(__xludf.DUMMYFUNCTION("""COMPUTED_VALUE"""),"Viet Nam")</f>
        <v>Viet Nam</v>
      </c>
      <c r="B99" s="8"/>
      <c r="C99" s="8"/>
      <c r="D99" s="8" t="str">
        <f>IFERROR(__xludf.DUMMYFUNCTION("""COMPUTED_VALUE"""),"Ministry of Planning and Investment")</f>
        <v>Ministry of Planning and Investment</v>
      </c>
      <c r="E99" s="9" t="str">
        <f>IFERROR(__xludf.DUMMYFUNCTION("""COMPUTED_VALUE"""),"http://www.mpi.gov.vn/en/Pages/default.aspx")</f>
        <v>http://www.mpi.gov.vn/en/Pages/default.aspx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>
      <c r="A100" s="8" t="str">
        <f>IFERROR(__xludf.DUMMYFUNCTION("""COMPUTED_VALUE"""),"Viet Nam")</f>
        <v>Viet Nam</v>
      </c>
      <c r="B100" s="8"/>
      <c r="C100" s="8"/>
      <c r="D100" s="8" t="str">
        <f>IFERROR(__xludf.DUMMYFUNCTION("""COMPUTED_VALUE"""),"Ministry of Industry and Trade")</f>
        <v>Ministry of Industry and Trade</v>
      </c>
      <c r="E100" s="9" t="str">
        <f>IFERROR(__xludf.DUMMYFUNCTION("""COMPUTED_VALUE"""),"http://www.moit.gov.vn/")</f>
        <v>http://www.moit.gov.vn/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>
      <c r="A101" s="8" t="str">
        <f>IFERROR(__xludf.DUMMYFUNCTION("""COMPUTED_VALUE"""),"Viet Nam")</f>
        <v>Viet Nam</v>
      </c>
      <c r="B101" s="8"/>
      <c r="C101" s="8"/>
      <c r="D101" s="8" t="str">
        <f>IFERROR(__xludf.DUMMYFUNCTION("""COMPUTED_VALUE"""),"US-Vietnam Trade Council")</f>
        <v>US-Vietnam Trade Council</v>
      </c>
      <c r="E101" s="9" t="str">
        <f>IFERROR(__xludf.DUMMYFUNCTION("""COMPUTED_VALUE"""),"http://www.usvtc.org/")</f>
        <v>http://www.usvtc.org/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>
      <c r="A102" s="8" t="str">
        <f>IFERROR(__xludf.DUMMYFUNCTION("""COMPUTED_VALUE"""),"Viet Nam")</f>
        <v>Viet Nam</v>
      </c>
      <c r="B102" s="8"/>
      <c r="C102" s="8"/>
      <c r="D102" s="8" t="str">
        <f>IFERROR(__xludf.DUMMYFUNCTION("""COMPUTED_VALUE"""),"German Business Association")</f>
        <v>German Business Association</v>
      </c>
      <c r="E102" s="9" t="str">
        <f>IFERROR(__xludf.DUMMYFUNCTION("""COMPUTED_VALUE"""),"http://www.gba-vietnam.org/")</f>
        <v>http://www.gba-vietnam.org/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>
      <c r="A103" s="8" t="str">
        <f>IFERROR(__xludf.DUMMYFUNCTION("""COMPUTED_VALUE"""),"Viet Nam")</f>
        <v>Viet Nam</v>
      </c>
      <c r="B103" s="8"/>
      <c r="C103" s="8"/>
      <c r="D103" s="8" t="str">
        <f>IFERROR(__xludf.DUMMYFUNCTION("""COMPUTED_VALUE"""),"Canada-Vietnam Trade Council")</f>
        <v>Canada-Vietnam Trade Council</v>
      </c>
      <c r="E103" s="9" t="str">
        <f>IFERROR(__xludf.DUMMYFUNCTION("""COMPUTED_VALUE"""),"http://canada-vietnamtrade.org/")</f>
        <v>http://canada-vietnamtrade.org/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>
      <c r="A104" s="8" t="str">
        <f>IFERROR(__xludf.DUMMYFUNCTION("""COMPUTED_VALUE"""),"Viet Nam")</f>
        <v>Viet Nam</v>
      </c>
      <c r="B104" s="8"/>
      <c r="C104" s="8"/>
      <c r="D104" s="8" t="str">
        <f>IFERROR(__xludf.DUMMYFUNCTION("""COMPUTED_VALUE"""),"The Japanese Chamber of Commerce and Industry in Vientam ")</f>
        <v>The Japanese Chamber of Commerce and Industry in Vientam </v>
      </c>
      <c r="E104" s="9" t="str">
        <f>IFERROR(__xludf.DUMMYFUNCTION("""COMPUTED_VALUE"""),"http://jbav.vn/en/")</f>
        <v>http://jbav.vn/en/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>
      <c r="A105" s="8" t="str">
        <f>IFERROR(__xludf.DUMMYFUNCTION("""COMPUTED_VALUE"""),"The United States")</f>
        <v>The United States</v>
      </c>
      <c r="B105" s="8"/>
      <c r="C105" s="8"/>
      <c r="D105" s="8" t="str">
        <f>IFERROR(__xludf.DUMMYFUNCTION("""COMPUTED_VALUE"""),"U.S. Minority Business Development Agency")</f>
        <v>U.S. Minority Business Development Agency</v>
      </c>
      <c r="E105" s="9" t="str">
        <f>IFERROR(__xludf.DUMMYFUNCTION("""COMPUTED_VALUE"""),"http://www.mbda.gov/")</f>
        <v>http://www.mbda.gov/</v>
      </c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>
      <c r="A106" s="8" t="str">
        <f>IFERROR(__xludf.DUMMYFUNCTION("""COMPUTED_VALUE"""),"The United States")</f>
        <v>The United States</v>
      </c>
      <c r="B106" s="8"/>
      <c r="C106" s="8"/>
      <c r="D106" s="8" t="str">
        <f>IFERROR(__xludf.DUMMYFUNCTION("""COMPUTED_VALUE"""),"Univted States Patent and Trademark Office")</f>
        <v>Univted States Patent and Trademark Office</v>
      </c>
      <c r="E106" s="9" t="str">
        <f>IFERROR(__xludf.DUMMYFUNCTION("""COMPUTED_VALUE"""),"https://www.uspto.gov/")</f>
        <v>https://www.uspto.gov/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>
      <c r="A107" s="8" t="str">
        <f>IFERROR(__xludf.DUMMYFUNCTION("""COMPUTED_VALUE"""),"The United States")</f>
        <v>The United States</v>
      </c>
      <c r="B107" s="8"/>
      <c r="C107" s="8"/>
      <c r="D107" s="8" t="str">
        <f>IFERROR(__xludf.DUMMYFUNCTION("""COMPUTED_VALUE"""),"Small Business and Self-Employed One-Stop Resource")</f>
        <v>Small Business and Self-Employed One-Stop Resource</v>
      </c>
      <c r="E107" s="9" t="str">
        <f>IFERROR(__xludf.DUMMYFUNCTION("""COMPUTED_VALUE"""),"https://www.irs.gov/businesses/small-businesses-self-employed")</f>
        <v>https://www.irs.gov/businesses/small-businesses-self-employed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>
      <c r="A108" s="8" t="str">
        <f>IFERROR(__xludf.DUMMYFUNCTION("""COMPUTED_VALUE"""),"The United States")</f>
        <v>The United States</v>
      </c>
      <c r="B108" s="8"/>
      <c r="C108" s="8"/>
      <c r="D108" s="8" t="str">
        <f>IFERROR(__xludf.DUMMYFUNCTION("""COMPUTED_VALUE"""),"Small Business Expo")</f>
        <v>Small Business Expo</v>
      </c>
      <c r="E108" s="9" t="str">
        <f>IFERROR(__xludf.DUMMYFUNCTION("""COMPUTED_VALUE"""),"https://www.thesmallbusinessexpo.com/")</f>
        <v>https://www.thesmallbusinessexpo.com/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>
      <c r="A109" s="8" t="str">
        <f>IFERROR(__xludf.DUMMYFUNCTION("""COMPUTED_VALUE"""),"The United States")</f>
        <v>The United States</v>
      </c>
      <c r="B109" s="8"/>
      <c r="C109" s="8"/>
      <c r="D109" s="8" t="str">
        <f>IFERROR(__xludf.DUMMYFUNCTION("""COMPUTED_VALUE"""),"US Small business administrative")</f>
        <v>US Small business administrative</v>
      </c>
      <c r="E109" s="9" t="str">
        <f>IFERROR(__xludf.DUMMYFUNCTION("""COMPUTED_VALUE"""),"https://www.sba.gov/")</f>
        <v>https://www.sba.gov/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>
      <c r="A110" s="8" t="str">
        <f>IFERROR(__xludf.DUMMYFUNCTION("""COMPUTED_VALUE"""),"The United States")</f>
        <v>The United States</v>
      </c>
      <c r="B110" s="8"/>
      <c r="C110" s="8"/>
      <c r="D110" s="8" t="str">
        <f>IFERROR(__xludf.DUMMYFUNCTION("""COMPUTED_VALUE"""),"Small Business Majority")</f>
        <v>Small Business Majority</v>
      </c>
      <c r="E110" s="9" t="str">
        <f>IFERROR(__xludf.DUMMYFUNCTION("""COMPUTED_VALUE"""),"http://www.smallbusinessmajority.org/")</f>
        <v>http://www.smallbusinessmajority.org/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>
      <c r="A111" s="8" t="str">
        <f>IFERROR(__xludf.DUMMYFUNCTION("""COMPUTED_VALUE"""),"The United States")</f>
        <v>The United States</v>
      </c>
      <c r="B111" s="8"/>
      <c r="C111" s="8"/>
      <c r="D111" s="8" t="str">
        <f>IFERROR(__xludf.DUMMYFUNCTION("""COMPUTED_VALUE"""),"Small Business Committee")</f>
        <v>Small Business Committee</v>
      </c>
      <c r="E111" s="9" t="str">
        <f>IFERROR(__xludf.DUMMYFUNCTION("""COMPUTED_VALUE"""),"https://smallbusiness.house.gov/")</f>
        <v>https://smallbusiness.house.gov/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>
      <c r="A112" s="8" t="str">
        <f>IFERROR(__xludf.DUMMYFUNCTION("""COMPUTED_VALUE"""),"The United States")</f>
        <v>The United States</v>
      </c>
      <c r="B112" s="8"/>
      <c r="C112" s="8"/>
      <c r="D112" s="8" t="str">
        <f>IFERROR(__xludf.DUMMYFUNCTION("""COMPUTED_VALUE"""),"Senate Committee on Small Business and Entrepreneurship")</f>
        <v>Senate Committee on Small Business and Entrepreneurship</v>
      </c>
      <c r="E112" s="9" t="str">
        <f>IFERROR(__xludf.DUMMYFUNCTION("""COMPUTED_VALUE"""),"https://www.sbc.senate.gov/public/")</f>
        <v>https://www.sbc.senate.gov/public/</v>
      </c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>
      <c r="A113" s="8" t="str">
        <f>IFERROR(__xludf.DUMMYFUNCTION("""COMPUTED_VALUE"""),"The United States")</f>
        <v>The United States</v>
      </c>
      <c r="B113" s="8"/>
      <c r="C113" s="8"/>
      <c r="D113" s="8" t="str">
        <f>IFERROR(__xludf.DUMMYFUNCTION("""COMPUTED_VALUE"""),"United States International Trade Commission")</f>
        <v>United States International Trade Commission</v>
      </c>
      <c r="E113" s="9" t="str">
        <f>IFERROR(__xludf.DUMMYFUNCTION("""COMPUTED_VALUE"""),"https://www.usitc.gov/")</f>
        <v>https://www.usitc.gov/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>
      <c r="A114" s="8" t="str">
        <f>IFERROR(__xludf.DUMMYFUNCTION("""COMPUTED_VALUE"""),"The United States")</f>
        <v>The United States</v>
      </c>
      <c r="B114" s="8"/>
      <c r="C114" s="8"/>
      <c r="D114" s="8" t="str">
        <f>IFERROR(__xludf.DUMMYFUNCTION("""COMPUTED_VALUE"""),"Office of the United States Trade Representative")</f>
        <v>Office of the United States Trade Representative</v>
      </c>
      <c r="E114" s="9" t="str">
        <f>IFERROR(__xludf.DUMMYFUNCTION("""COMPUTED_VALUE"""),"https://ustr.gov/")</f>
        <v>https://ustr.gov/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>
      <c r="A115" s="8" t="str">
        <f>IFERROR(__xludf.DUMMYFUNCTION("""COMPUTED_VALUE"""),"The United States")</f>
        <v>The United States</v>
      </c>
      <c r="B115" s="8"/>
      <c r="C115" s="8"/>
      <c r="D115" s="8" t="str">
        <f>IFERROR(__xludf.DUMMYFUNCTION("""COMPUTED_VALUE"""),"Department Of Commerce")</f>
        <v>Department Of Commerce</v>
      </c>
      <c r="E115" s="9" t="str">
        <f>IFERROR(__xludf.DUMMYFUNCTION("""COMPUTED_VALUE"""),"https://www.commerce.gov/")</f>
        <v>https://www.commerce.gov/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>
      <c r="A116" s="8" t="str">
        <f>IFERROR(__xludf.DUMMYFUNCTION("""COMPUTED_VALUE"""),"The United States")</f>
        <v>The United States</v>
      </c>
      <c r="B116" s="8"/>
      <c r="C116" s="8"/>
      <c r="D116" s="8" t="str">
        <f>IFERROR(__xludf.DUMMYFUNCTION("""COMPUTED_VALUE"""),"Census office")</f>
        <v>Census office</v>
      </c>
      <c r="E116" s="9" t="str">
        <f>IFERROR(__xludf.DUMMYFUNCTION("""COMPUTED_VALUE"""),"https://www.census.gov/")</f>
        <v>https://www.census.gov/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>
      <c r="A117" s="8" t="str">
        <f>IFERROR(__xludf.DUMMYFUNCTION("""COMPUTED_VALUE"""),"The United States")</f>
        <v>The United States</v>
      </c>
      <c r="B117" s="8"/>
      <c r="C117" s="8"/>
      <c r="D117" s="8" t="str">
        <f>IFERROR(__xludf.DUMMYFUNCTION("""COMPUTED_VALUE"""),"United States Chamber of Commerce")</f>
        <v>United States Chamber of Commerce</v>
      </c>
      <c r="E117" s="9" t="str">
        <f>IFERROR(__xludf.DUMMYFUNCTION("""COMPUTED_VALUE"""),"https://www.uschamber.com/")</f>
        <v>https://www.uschamber.com/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>
      <c r="A118" s="8" t="str">
        <f>IFERROR(__xludf.DUMMYFUNCTION("""COMPUTED_VALUE"""),"The United States")</f>
        <v>The United States</v>
      </c>
      <c r="B118" s="8" t="str">
        <f>IFERROR(__xludf.DUMMYFUNCTION("""COMPUTED_VALUE"""),"California")</f>
        <v>California</v>
      </c>
      <c r="C118" s="8"/>
      <c r="D118" s="8" t="str">
        <f>IFERROR(__xludf.DUMMYFUNCTION("""COMPUTED_VALUE"""),"California Small Business Association")</f>
        <v>California Small Business Association</v>
      </c>
      <c r="E118" s="9" t="str">
        <f>IFERROR(__xludf.DUMMYFUNCTION("""COMPUTED_VALUE"""),"https://csba.com/")</f>
        <v>https://csba.com/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>
      <c r="A119" s="8" t="str">
        <f>IFERROR(__xludf.DUMMYFUNCTION("""COMPUTED_VALUE"""),"The United States")</f>
        <v>The United States</v>
      </c>
      <c r="B119" s="8" t="str">
        <f>IFERROR(__xludf.DUMMYFUNCTION("""COMPUTED_VALUE"""),"California")</f>
        <v>California</v>
      </c>
      <c r="C119" s="8"/>
      <c r="D119" s="8" t="str">
        <f>IFERROR(__xludf.DUMMYFUNCTION("""COMPUTED_VALUE"""),"California Small Business Development Center")</f>
        <v>California Small Business Development Center</v>
      </c>
      <c r="E119" s="9" t="str">
        <f>IFERROR(__xludf.DUMMYFUNCTION("""COMPUTED_VALUE"""),"http://www.californiasbdc.org/")</f>
        <v>http://www.californiasbdc.org/</v>
      </c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>
      <c r="A120" s="8" t="str">
        <f>IFERROR(__xludf.DUMMYFUNCTION("""COMPUTED_VALUE"""),"The United States")</f>
        <v>The United States</v>
      </c>
      <c r="B120" s="8" t="str">
        <f>IFERROR(__xludf.DUMMYFUNCTION("""COMPUTED_VALUE"""),"California")</f>
        <v>California</v>
      </c>
      <c r="C120" s="8" t="str">
        <f>IFERROR(__xludf.DUMMYFUNCTION("""COMPUTED_VALUE"""),"Los Angeles")</f>
        <v>Los Angeles</v>
      </c>
      <c r="D120" s="8" t="str">
        <f>IFERROR(__xludf.DUMMYFUNCTION("""COMPUTED_VALUE"""),"Los Angeles Area Chamber of Commerce")</f>
        <v>Los Angeles Area Chamber of Commerce</v>
      </c>
      <c r="E120" s="9" t="str">
        <f>IFERROR(__xludf.DUMMYFUNCTION("""COMPUTED_VALUE"""),"https://lachamber.com/")</f>
        <v>https://lachamber.com/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>
      <c r="A121" s="8" t="str">
        <f>IFERROR(__xludf.DUMMYFUNCTION("""COMPUTED_VALUE"""),"The United States")</f>
        <v>The United States</v>
      </c>
      <c r="B121" s="8" t="str">
        <f>IFERROR(__xludf.DUMMYFUNCTION("""COMPUTED_VALUE"""),"California")</f>
        <v>California</v>
      </c>
      <c r="C121" s="8" t="str">
        <f>IFERROR(__xludf.DUMMYFUNCTION("""COMPUTED_VALUE"""),"Los Angeles")</f>
        <v>Los Angeles</v>
      </c>
      <c r="D121" s="8" t="str">
        <f>IFERROR(__xludf.DUMMYFUNCTION("""COMPUTED_VALUE"""),"The Business Portal")</f>
        <v>The Business Portal</v>
      </c>
      <c r="E121" s="9" t="str">
        <f>IFERROR(__xludf.DUMMYFUNCTION("""COMPUTED_VALUE"""),"http://business.lacity.org/")</f>
        <v>http://business.lacity.org/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>
      <c r="A122" s="8" t="str">
        <f>IFERROR(__xludf.DUMMYFUNCTION("""COMPUTED_VALUE"""),"The United States")</f>
        <v>The United States</v>
      </c>
      <c r="B122" s="8" t="str">
        <f>IFERROR(__xludf.DUMMYFUNCTION("""COMPUTED_VALUE"""),"California")</f>
        <v>California</v>
      </c>
      <c r="C122" s="8" t="str">
        <f>IFERROR(__xludf.DUMMYFUNCTION("""COMPUTED_VALUE"""),"Los Angeles")</f>
        <v>Los Angeles</v>
      </c>
      <c r="D122" s="8" t="str">
        <f>IFERROR(__xludf.DUMMYFUNCTION("""COMPUTED_VALUE"""),"Small Business Development Centers LA")</f>
        <v>Small Business Development Centers LA</v>
      </c>
      <c r="E122" s="9" t="str">
        <f>IFERROR(__xludf.DUMMYFUNCTION("""COMPUTED_VALUE"""),"https://smallbizla.org/")</f>
        <v>https://smallbizla.org/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>
      <c r="A123" s="8" t="str">
        <f>IFERROR(__xludf.DUMMYFUNCTION("""COMPUTED_VALUE"""),"The United States")</f>
        <v>The United States</v>
      </c>
      <c r="B123" s="8" t="str">
        <f>IFERROR(__xludf.DUMMYFUNCTION("""COMPUTED_VALUE"""),"California")</f>
        <v>California</v>
      </c>
      <c r="C123" s="8" t="str">
        <f>IFERROR(__xludf.DUMMYFUNCTION("""COMPUTED_VALUE"""),"Los Angeles")</f>
        <v>Los Angeles</v>
      </c>
      <c r="D123" s="8" t="str">
        <f>IFERROR(__xludf.DUMMYFUNCTION("""COMPUTED_VALUE"""),"Los Angeles County Economic Development Corporation")</f>
        <v>Los Angeles County Economic Development Corporation</v>
      </c>
      <c r="E123" s="9" t="str">
        <f>IFERROR(__xludf.DUMMYFUNCTION("""COMPUTED_VALUE"""),"https://laedc.org/")</f>
        <v>https://laedc.org/</v>
      </c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>
      <c r="A124" s="8" t="str">
        <f>IFERROR(__xludf.DUMMYFUNCTION("""COMPUTED_VALUE"""),"The United States")</f>
        <v>The United States</v>
      </c>
      <c r="B124" s="8" t="str">
        <f>IFERROR(__xludf.DUMMYFUNCTION("""COMPUTED_VALUE"""),"New York")</f>
        <v>New York</v>
      </c>
      <c r="C124" s="8" t="str">
        <f>IFERROR(__xludf.DUMMYFUNCTION("""COMPUTED_VALUE"""),"New York City")</f>
        <v>New York City</v>
      </c>
      <c r="D124" s="8" t="str">
        <f>IFERROR(__xludf.DUMMYFUNCTION("""COMPUTED_VALUE"""),"Empire State Development, New York")</f>
        <v>Empire State Development, New York</v>
      </c>
      <c r="E124" s="9" t="str">
        <f>IFERROR(__xludf.DUMMYFUNCTION("""COMPUTED_VALUE"""),"https://esd.ny.gov/")</f>
        <v>https://esd.ny.gov/</v>
      </c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>
      <c r="A125" s="8" t="str">
        <f>IFERROR(__xludf.DUMMYFUNCTION("""COMPUTED_VALUE"""),"The United States")</f>
        <v>The United States</v>
      </c>
      <c r="B125" s="8" t="str">
        <f>IFERROR(__xludf.DUMMYFUNCTION("""COMPUTED_VALUE"""),"New York")</f>
        <v>New York</v>
      </c>
      <c r="C125" s="8" t="str">
        <f>IFERROR(__xludf.DUMMYFUNCTION("""COMPUTED_VALUE"""),"New York City")</f>
        <v>New York City</v>
      </c>
      <c r="D125" s="8" t="str">
        <f>IFERROR(__xludf.DUMMYFUNCTION("""COMPUTED_VALUE"""),"The New York Small Business Development Center")</f>
        <v>The New York Small Business Development Center</v>
      </c>
      <c r="E125" s="9" t="str">
        <f>IFERROR(__xludf.DUMMYFUNCTION("""COMPUTED_VALUE"""),"http://www.nyssbdc.org/index.aspx")</f>
        <v>http://www.nyssbdc.org/index.aspx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>
      <c r="A126" s="8" t="str">
        <f>IFERROR(__xludf.DUMMYFUNCTION("""COMPUTED_VALUE"""),"The United States")</f>
        <v>The United States</v>
      </c>
      <c r="B126" s="8" t="str">
        <f>IFERROR(__xludf.DUMMYFUNCTION("""COMPUTED_VALUE"""),"New York")</f>
        <v>New York</v>
      </c>
      <c r="C126" s="8" t="str">
        <f>IFERROR(__xludf.DUMMYFUNCTION("""COMPUTED_VALUE"""),"New York City")</f>
        <v>New York City</v>
      </c>
      <c r="D126" s="8" t="str">
        <f>IFERROR(__xludf.DUMMYFUNCTION("""COMPUTED_VALUE"""),"New York City Economic Development Corporation")</f>
        <v>New York City Economic Development Corporation</v>
      </c>
      <c r="E126" s="9" t="str">
        <f>IFERROR(__xludf.DUMMYFUNCTION("""COMPUTED_VALUE"""),"https://www.nycedc.com/")</f>
        <v>https://www.nycedc.com/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>
      <c r="A127" s="8" t="str">
        <f>IFERROR(__xludf.DUMMYFUNCTION("""COMPUTED_VALUE"""),"The United States")</f>
        <v>The United States</v>
      </c>
      <c r="B127" s="8" t="str">
        <f>IFERROR(__xludf.DUMMYFUNCTION("""COMPUTED_VALUE"""),"New York")</f>
        <v>New York</v>
      </c>
      <c r="C127" s="8" t="str">
        <f>IFERROR(__xludf.DUMMYFUNCTION("""COMPUTED_VALUE"""),"New York City")</f>
        <v>New York City</v>
      </c>
      <c r="D127" s="8" t="str">
        <f>IFERROR(__xludf.DUMMYFUNCTION("""COMPUTED_VALUE"""),"NYC Small Business Services")</f>
        <v>NYC Small Business Services</v>
      </c>
      <c r="E127" s="9" t="str">
        <f>IFERROR(__xludf.DUMMYFUNCTION("""COMPUTED_VALUE"""),"https://www1.nyc.gov/site/sbs/index.page")</f>
        <v>https://www1.nyc.gov/site/sbs/index.page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>
      <c r="A128" s="8" t="str">
        <f>IFERROR(__xludf.DUMMYFUNCTION("""COMPUTED_VALUE"""),"The United States")</f>
        <v>The United States</v>
      </c>
      <c r="B128" s="8" t="str">
        <f>IFERROR(__xludf.DUMMYFUNCTION("""COMPUTED_VALUE"""),"Illinois")</f>
        <v>Illinois</v>
      </c>
      <c r="C128" s="8"/>
      <c r="D128" s="8" t="str">
        <f>IFERROR(__xludf.DUMMYFUNCTION("""COMPUTED_VALUE"""),"Illinois Department of Commerce &amp; Economic Opportunity")</f>
        <v>Illinois Department of Commerce &amp; Economic Opportunity</v>
      </c>
      <c r="E128" s="9" t="str">
        <f>IFERROR(__xludf.DUMMYFUNCTION("""COMPUTED_VALUE"""),"https://www.illinois.gov/dceo/Pages/default.aspx")</f>
        <v>https://www.illinois.gov/dceo/Pages/default.aspx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>
      <c r="A129" s="8" t="str">
        <f>IFERROR(__xludf.DUMMYFUNCTION("""COMPUTED_VALUE"""),"The United States")</f>
        <v>The United States</v>
      </c>
      <c r="B129" s="8" t="str">
        <f>IFERROR(__xludf.DUMMYFUNCTION("""COMPUTED_VALUE"""),"Illinois")</f>
        <v>Illinois</v>
      </c>
      <c r="C129" s="8"/>
      <c r="D129" s="8" t="str">
        <f>IFERROR(__xludf.DUMMYFUNCTION("""COMPUTED_VALUE"""),"Technology Entrepreneur Center, College Of Engineering")</f>
        <v>Technology Entrepreneur Center, College Of Engineering</v>
      </c>
      <c r="E129" s="9" t="str">
        <f>IFERROR(__xludf.DUMMYFUNCTION("""COMPUTED_VALUE"""),"https://tec.illinois.edu/")</f>
        <v>https://tec.illinois.edu/</v>
      </c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>
      <c r="A130" s="8" t="str">
        <f>IFERROR(__xludf.DUMMYFUNCTION("""COMPUTED_VALUE"""),"The United States")</f>
        <v>The United States</v>
      </c>
      <c r="B130" s="8" t="str">
        <f>IFERROR(__xludf.DUMMYFUNCTION("""COMPUTED_VALUE"""),"Illinois")</f>
        <v>Illinois</v>
      </c>
      <c r="C130" s="8" t="str">
        <f>IFERROR(__xludf.DUMMYFUNCTION("""COMPUTED_VALUE"""),"Chicago")</f>
        <v>Chicago</v>
      </c>
      <c r="D130" s="8" t="str">
        <f>IFERROR(__xludf.DUMMYFUNCTION("""COMPUTED_VALUE"""),"Small Business Development Centers")</f>
        <v>Small Business Development Centers</v>
      </c>
      <c r="E130" s="9" t="str">
        <f>IFERROR(__xludf.DUMMYFUNCTION("""COMPUTED_VALUE"""),"https://www.cityofchicago.org/city/en/depts/bacp/sbc/small_business_centerhome.html")</f>
        <v>https://www.cityofchicago.org/city/en/depts/bacp/sbc/small_business_centerhome.html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>
      <c r="A131" s="8" t="str">
        <f>IFERROR(__xludf.DUMMYFUNCTION("""COMPUTED_VALUE"""),"The United States")</f>
        <v>The United States</v>
      </c>
      <c r="B131" s="8" t="str">
        <f>IFERROR(__xludf.DUMMYFUNCTION("""COMPUTED_VALUE"""),"Illinois")</f>
        <v>Illinois</v>
      </c>
      <c r="C131" s="8" t="str">
        <f>IFERROR(__xludf.DUMMYFUNCTION("""COMPUTED_VALUE"""),"Chicago")</f>
        <v>Chicago</v>
      </c>
      <c r="D131" s="8" t="str">
        <f>IFERROR(__xludf.DUMMYFUNCTION("""COMPUTED_VALUE"""),"Polsky Center for Entrepreneurship and Innovation, University of Chicago")</f>
        <v>Polsky Center for Entrepreneurship and Innovation, University of Chicago</v>
      </c>
      <c r="E131" s="9" t="str">
        <f>IFERROR(__xludf.DUMMYFUNCTION("""COMPUTED_VALUE"""),"https://polsky.uchicago.edu/")</f>
        <v>https://polsky.uchicago.edu/</v>
      </c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>
      <c r="A132" s="8" t="str">
        <f>IFERROR(__xludf.DUMMYFUNCTION("""COMPUTED_VALUE"""),"The United States")</f>
        <v>The United States</v>
      </c>
      <c r="B132" s="8" t="str">
        <f>IFERROR(__xludf.DUMMYFUNCTION("""COMPUTED_VALUE"""),"Illinois")</f>
        <v>Illinois</v>
      </c>
      <c r="C132" s="8" t="str">
        <f>IFERROR(__xludf.DUMMYFUNCTION("""COMPUTED_VALUE"""),"Chicago")</f>
        <v>Chicago</v>
      </c>
      <c r="D132" s="8" t="str">
        <f>IFERROR(__xludf.DUMMYFUNCTION("""COMPUTED_VALUE"""),"Chicagoland Chamber of Commerce")</f>
        <v>Chicagoland Chamber of Commerce</v>
      </c>
      <c r="E132" s="9" t="str">
        <f>IFERROR(__xludf.DUMMYFUNCTION("""COMPUTED_VALUE"""),"https://www.chicagolandchamber.org/")</f>
        <v>https://www.chicagolandchamber.org/</v>
      </c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>
      <c r="A133" s="8" t="str">
        <f>IFERROR(__xludf.DUMMYFUNCTION("""COMPUTED_VALUE"""),"The United States")</f>
        <v>The United States</v>
      </c>
      <c r="B133" s="8" t="str">
        <f>IFERROR(__xludf.DUMMYFUNCTION("""COMPUTED_VALUE"""),"Illinois")</f>
        <v>Illinois</v>
      </c>
      <c r="C133" s="8" t="str">
        <f>IFERROR(__xludf.DUMMYFUNCTION("""COMPUTED_VALUE"""),"Chicago")</f>
        <v>Chicago</v>
      </c>
      <c r="D133" s="8" t="str">
        <f>IFERROR(__xludf.DUMMYFUNCTION("""COMPUTED_VALUE"""),"CENTER FOR TECHNOLOGY AND ENTREPRENEURSHIP")</f>
        <v>CENTER FOR TECHNOLOGY AND ENTREPRENEURSHIP</v>
      </c>
      <c r="E133" s="9" t="str">
        <f>IFERROR(__xludf.DUMMYFUNCTION("""COMPUTED_VALUE"""),"https://1871.com/")</f>
        <v>https://1871.com/</v>
      </c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>
      <c r="A134" s="8" t="str">
        <f>IFERROR(__xludf.DUMMYFUNCTION("""COMPUTED_VALUE"""),"The United States")</f>
        <v>The United States</v>
      </c>
      <c r="B134" s="8" t="str">
        <f>IFERROR(__xludf.DUMMYFUNCTION("""COMPUTED_VALUE"""),"California")</f>
        <v>California</v>
      </c>
      <c r="C134" s="8" t="str">
        <f>IFERROR(__xludf.DUMMYFUNCTION("""COMPUTED_VALUE"""),"San Francisco")</f>
        <v>San Francisco</v>
      </c>
      <c r="D134" s="8" t="str">
        <f>IFERROR(__xludf.DUMMYFUNCTION("""COMPUTED_VALUE"""),"San francisco Business Portal")</f>
        <v>San francisco Business Portal</v>
      </c>
      <c r="E134" s="9" t="str">
        <f>IFERROR(__xludf.DUMMYFUNCTION("""COMPUTED_VALUE"""),"https://businessportal.sfgov.org/")</f>
        <v>https://businessportal.sfgov.org/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>
      <c r="A135" s="8" t="str">
        <f>IFERROR(__xludf.DUMMYFUNCTION("""COMPUTED_VALUE"""),"The United States")</f>
        <v>The United States</v>
      </c>
      <c r="B135" s="8" t="str">
        <f>IFERROR(__xludf.DUMMYFUNCTION("""COMPUTED_VALUE"""),"California")</f>
        <v>California</v>
      </c>
      <c r="C135" s="8" t="str">
        <f>IFERROR(__xludf.DUMMYFUNCTION("""COMPUTED_VALUE"""),"San Francisco")</f>
        <v>San Francisco</v>
      </c>
      <c r="D135" s="8" t="str">
        <f>IFERROR(__xludf.DUMMYFUNCTION("""COMPUTED_VALUE"""),"Office of Small Business")</f>
        <v>Office of Small Business</v>
      </c>
      <c r="E135" s="9" t="str">
        <f>IFERROR(__xludf.DUMMYFUNCTION("""COMPUTED_VALUE"""),"https://sfosb.org/")</f>
        <v>https://sfosb.org/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>
      <c r="A136" s="8" t="str">
        <f>IFERROR(__xludf.DUMMYFUNCTION("""COMPUTED_VALUE"""),"The United States")</f>
        <v>The United States</v>
      </c>
      <c r="B136" s="8" t="str">
        <f>IFERROR(__xludf.DUMMYFUNCTION("""COMPUTED_VALUE"""),"Maryland")</f>
        <v>Maryland</v>
      </c>
      <c r="C136" s="8"/>
      <c r="D136" s="8" t="str">
        <f>IFERROR(__xludf.DUMMYFUNCTION("""COMPUTED_VALUE"""),"Department of Commerce")</f>
        <v>Department of Commerce</v>
      </c>
      <c r="E136" s="9" t="str">
        <f>IFERROR(__xludf.DUMMYFUNCTION("""COMPUTED_VALUE"""),"http://commerce.maryland.gov/")</f>
        <v>http://commerce.maryland.gov/</v>
      </c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>
      <c r="A137" s="8" t="str">
        <f>IFERROR(__xludf.DUMMYFUNCTION("""COMPUTED_VALUE"""),"The United States")</f>
        <v>The United States</v>
      </c>
      <c r="B137" s="8" t="str">
        <f>IFERROR(__xludf.DUMMYFUNCTION("""COMPUTED_VALUE"""),"Maryland")</f>
        <v>Maryland</v>
      </c>
      <c r="C137" s="8" t="str">
        <f>IFERROR(__xludf.DUMMYFUNCTION("""COMPUTED_VALUE"""),"Baltimore")</f>
        <v>Baltimore</v>
      </c>
      <c r="D137" s="8" t="str">
        <f>IFERROR(__xludf.DUMMYFUNCTION("""COMPUTED_VALUE"""),"Small Business Resource Center")</f>
        <v>Small Business Resource Center</v>
      </c>
      <c r="E137" s="9" t="str">
        <f>IFERROR(__xludf.DUMMYFUNCTION("""COMPUTED_VALUE"""),"http://www.sbrcbaltimore.com/")</f>
        <v>http://www.sbrcbaltimore.com/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>
      <c r="A138" s="8" t="str">
        <f>IFERROR(__xludf.DUMMYFUNCTION("""COMPUTED_VALUE"""),"The United States")</f>
        <v>The United States</v>
      </c>
      <c r="B138" s="8" t="str">
        <f>IFERROR(__xludf.DUMMYFUNCTION("""COMPUTED_VALUE"""),"Maryland")</f>
        <v>Maryland</v>
      </c>
      <c r="C138" s="8" t="str">
        <f>IFERROR(__xludf.DUMMYFUNCTION("""COMPUTED_VALUE"""),"Baltimore")</f>
        <v>Baltimore</v>
      </c>
      <c r="D138" s="8" t="str">
        <f>IFERROR(__xludf.DUMMYFUNCTION("""COMPUTED_VALUE"""),"Baltimore Development Corporation")</f>
        <v>Baltimore Development Corporation</v>
      </c>
      <c r="E138" s="9" t="str">
        <f>IFERROR(__xludf.DUMMYFUNCTION("""COMPUTED_VALUE"""),"http://baltimoredevelopment.com/")</f>
        <v>http://baltimoredevelopment.com/</v>
      </c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>
      <c r="A139" s="8" t="str">
        <f>IFERROR(__xludf.DUMMYFUNCTION("""COMPUTED_VALUE"""),"The United States")</f>
        <v>The United States</v>
      </c>
      <c r="B139" s="8" t="str">
        <f>IFERROR(__xludf.DUMMYFUNCTION("""COMPUTED_VALUE"""),"Florida")</f>
        <v>Florida</v>
      </c>
      <c r="C139" s="8" t="str">
        <f>IFERROR(__xludf.DUMMYFUNCTION("""COMPUTED_VALUE"""),"Jacksonville")</f>
        <v>Jacksonville</v>
      </c>
      <c r="D139" s="8" t="str">
        <f>IFERROR(__xludf.DUMMYFUNCTION("""COMPUTED_VALUE"""),"Florida Economic Development Council")</f>
        <v>Florida Economic Development Council</v>
      </c>
      <c r="E139" s="9" t="str">
        <f>IFERROR(__xludf.DUMMYFUNCTION("""COMPUTED_VALUE"""),"https://fedconline.org/")</f>
        <v>https://fedconline.org/</v>
      </c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>
      <c r="A140" s="8" t="str">
        <f>IFERROR(__xludf.DUMMYFUNCTION("""COMPUTED_VALUE"""),"The United States")</f>
        <v>The United States</v>
      </c>
      <c r="B140" s="8" t="str">
        <f>IFERROR(__xludf.DUMMYFUNCTION("""COMPUTED_VALUE"""),"Texas")</f>
        <v>Texas</v>
      </c>
      <c r="C140" s="8"/>
      <c r="D140" s="8" t="str">
        <f>IFERROR(__xludf.DUMMYFUNCTION("""COMPUTED_VALUE"""),"Texas Economic Development")</f>
        <v>Texas Economic Development</v>
      </c>
      <c r="E140" s="9" t="str">
        <f>IFERROR(__xludf.DUMMYFUNCTION("""COMPUTED_VALUE"""),"https://gov.texas.gov/business/page/small-business-programs")</f>
        <v>https://gov.texas.gov/business/page/small-business-programs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>
      <c r="A141" s="8" t="str">
        <f>IFERROR(__xludf.DUMMYFUNCTION("""COMPUTED_VALUE"""),"The United States")</f>
        <v>The United States</v>
      </c>
      <c r="B141" s="8" t="str">
        <f>IFERROR(__xludf.DUMMYFUNCTION("""COMPUTED_VALUE"""),"Texas")</f>
        <v>Texas</v>
      </c>
      <c r="C141" s="8"/>
      <c r="D141" s="8" t="str">
        <f>IFERROR(__xludf.DUMMYFUNCTION("""COMPUTED_VALUE"""),"Official Texas Economic Development Corporation")</f>
        <v>Official Texas Economic Development Corporation</v>
      </c>
      <c r="E141" s="9" t="str">
        <f>IFERROR(__xludf.DUMMYFUNCTION("""COMPUTED_VALUE"""),"https://businessintexas.com/")</f>
        <v>https://businessintexas.com/</v>
      </c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>
      <c r="A142" s="8" t="str">
        <f>IFERROR(__xludf.DUMMYFUNCTION("""COMPUTED_VALUE"""),"The United States")</f>
        <v>The United States</v>
      </c>
      <c r="B142" s="8" t="str">
        <f>IFERROR(__xludf.DUMMYFUNCTION("""COMPUTED_VALUE"""),"Texas")</f>
        <v>Texas</v>
      </c>
      <c r="C142" s="8" t="str">
        <f>IFERROR(__xludf.DUMMYFUNCTION("""COMPUTED_VALUE"""),"Houston")</f>
        <v>Houston</v>
      </c>
      <c r="D142" s="8" t="str">
        <f>IFERROR(__xludf.DUMMYFUNCTION("""COMPUTED_VALUE"""),"University of Houston-Small Business Development Center ")</f>
        <v>University of Houston-Small Business Development Center </v>
      </c>
      <c r="E142" s="9" t="str">
        <f>IFERROR(__xludf.DUMMYFUNCTION("""COMPUTED_VALUE"""),"https://www.sbdc.uh.edu/sbdc/default.asp")</f>
        <v>https://www.sbdc.uh.edu/sbdc/default.asp</v>
      </c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>
      <c r="A143" s="8" t="str">
        <f>IFERROR(__xludf.DUMMYFUNCTION("""COMPUTED_VALUE"""),"The United States")</f>
        <v>The United States</v>
      </c>
      <c r="B143" s="8" t="str">
        <f>IFERROR(__xludf.DUMMYFUNCTION("""COMPUTED_VALUE"""),"Texas")</f>
        <v>Texas</v>
      </c>
      <c r="C143" s="8" t="str">
        <f>IFERROR(__xludf.DUMMYFUNCTION("""COMPUTED_VALUE"""),"Houston")</f>
        <v>Houston</v>
      </c>
      <c r="D143" s="8" t="str">
        <f>IFERROR(__xludf.DUMMYFUNCTION("""COMPUTED_VALUE"""),"OFFICE OF BUSINESS OPPORTUNITY")</f>
        <v>OFFICE OF BUSINESS OPPORTUNITY</v>
      </c>
      <c r="E143" s="9" t="str">
        <f>IFERROR(__xludf.DUMMYFUNCTION("""COMPUTED_VALUE"""),"http://www.houstontx.gov/obo/")</f>
        <v>http://www.houstontx.gov/obo/</v>
      </c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>
      <c r="A144" s="8" t="str">
        <f>IFERROR(__xludf.DUMMYFUNCTION("""COMPUTED_VALUE"""),"The United States")</f>
        <v>The United States</v>
      </c>
      <c r="B144" s="8" t="str">
        <f>IFERROR(__xludf.DUMMYFUNCTION("""COMPUTED_VALUE"""),"Texas")</f>
        <v>Texas</v>
      </c>
      <c r="C144" s="8" t="str">
        <f>IFERROR(__xludf.DUMMYFUNCTION("""COMPUTED_VALUE"""),"Houston")</f>
        <v>Houston</v>
      </c>
      <c r="D144" s="8" t="str">
        <f>IFERROR(__xludf.DUMMYFUNCTION("""COMPUTED_VALUE"""),"Asia Chamber of Commerce")</f>
        <v>Asia Chamber of Commerce</v>
      </c>
      <c r="E144" s="9" t="str">
        <f>IFERROR(__xludf.DUMMYFUNCTION("""COMPUTED_VALUE"""),"http://www.asianchamber-hou.org/")</f>
        <v>http://www.asianchamber-hou.org/</v>
      </c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>
      <c r="A145" s="8" t="str">
        <f>IFERROR(__xludf.DUMMYFUNCTION("""COMPUTED_VALUE"""),"The United States")</f>
        <v>The United States</v>
      </c>
      <c r="B145" s="8" t="str">
        <f>IFERROR(__xludf.DUMMYFUNCTION("""COMPUTED_VALUE"""),"Texas")</f>
        <v>Texas</v>
      </c>
      <c r="C145" s="8" t="str">
        <f>IFERROR(__xludf.DUMMYFUNCTION("""COMPUTED_VALUE"""),"Houston")</f>
        <v>Houston</v>
      </c>
      <c r="D145" s="8" t="str">
        <f>IFERROR(__xludf.DUMMYFUNCTION("""COMPUTED_VALUE"""),"World Chamber of Commerce of Texas")</f>
        <v>World Chamber of Commerce of Texas</v>
      </c>
      <c r="E145" s="9" t="str">
        <f>IFERROR(__xludf.DUMMYFUNCTION("""COMPUTED_VALUE"""),"http://wcct.org/")</f>
        <v>http://wcct.org/</v>
      </c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>
      <c r="A146" s="8" t="str">
        <f>IFERROR(__xludf.DUMMYFUNCTION("""COMPUTED_VALUE"""),"The United States")</f>
        <v>The United States</v>
      </c>
      <c r="B146" s="8" t="str">
        <f>IFERROR(__xludf.DUMMYFUNCTION("""COMPUTED_VALUE"""),"Texas")</f>
        <v>Texas</v>
      </c>
      <c r="C146" s="8" t="str">
        <f>IFERROR(__xludf.DUMMYFUNCTION("""COMPUTED_VALUE"""),"Houston")</f>
        <v>Houston</v>
      </c>
      <c r="D146" s="8" t="str">
        <f>IFERROR(__xludf.DUMMYFUNCTION("""COMPUTED_VALUE"""),"Houston Metro Chamber of Commerce")</f>
        <v>Houston Metro Chamber of Commerce</v>
      </c>
      <c r="E146" s="9" t="str">
        <f>IFERROR(__xludf.DUMMYFUNCTION("""COMPUTED_VALUE"""),"https://houstonmetrocc.org/")</f>
        <v>https://houstonmetrocc.org/</v>
      </c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>
      <c r="A147" s="8" t="str">
        <f>IFERROR(__xludf.DUMMYFUNCTION("""COMPUTED_VALUE"""),"The United States")</f>
        <v>The United States</v>
      </c>
      <c r="B147" s="8" t="str">
        <f>IFERROR(__xludf.DUMMYFUNCTION("""COMPUTED_VALUE"""),"Texas")</f>
        <v>Texas</v>
      </c>
      <c r="C147" s="8" t="str">
        <f>IFERROR(__xludf.DUMMYFUNCTION("""COMPUTED_VALUE"""),"Houston")</f>
        <v>Houston</v>
      </c>
      <c r="D147" s="8" t="str">
        <f>IFERROR(__xludf.DUMMYFUNCTION("""COMPUTED_VALUE"""),"Houston Northwest Chamber of Commerce")</f>
        <v>Houston Northwest Chamber of Commerce</v>
      </c>
      <c r="E147" s="9" t="str">
        <f>IFERROR(__xludf.DUMMYFUNCTION("""COMPUTED_VALUE"""),"http://www.houstonnwchamber.org/")</f>
        <v>http://www.houstonnwchamber.org/</v>
      </c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>
      <c r="A148" s="8" t="str">
        <f>IFERROR(__xludf.DUMMYFUNCTION("""COMPUTED_VALUE"""),"The United States")</f>
        <v>The United States</v>
      </c>
      <c r="B148" s="8" t="str">
        <f>IFERROR(__xludf.DUMMYFUNCTION("""COMPUTED_VALUE"""),"Texas")</f>
        <v>Texas</v>
      </c>
      <c r="C148" s="8" t="str">
        <f>IFERROR(__xludf.DUMMYFUNCTION("""COMPUTED_VALUE"""),"Houston")</f>
        <v>Houston</v>
      </c>
      <c r="D148" s="8" t="str">
        <f>IFERROR(__xludf.DUMMYFUNCTION("""COMPUTED_VALUE"""),"Houston East End Chamber of Commerce")</f>
        <v>Houston East End Chamber of Commerce</v>
      </c>
      <c r="E148" s="9" t="str">
        <f>IFERROR(__xludf.DUMMYFUNCTION("""COMPUTED_VALUE"""),"https://www.eecoc.org/")</f>
        <v>https://www.eecoc.org/</v>
      </c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>
      <c r="A149" s="8" t="str">
        <f>IFERROR(__xludf.DUMMYFUNCTION("""COMPUTED_VALUE"""),"The United States")</f>
        <v>The United States</v>
      </c>
      <c r="B149" s="8" t="str">
        <f>IFERROR(__xludf.DUMMYFUNCTION("""COMPUTED_VALUE"""),"Pennsylvania")</f>
        <v>Pennsylvania</v>
      </c>
      <c r="C149" s="8" t="str">
        <f>IFERROR(__xludf.DUMMYFUNCTION("""COMPUTED_VALUE"""),"Philadelphia")</f>
        <v>Philadelphia</v>
      </c>
      <c r="D149" s="8" t="str">
        <f>IFERROR(__xludf.DUMMYFUNCTION("""COMPUTED_VALUE"""),"The Chamber of Commerce for Greater Philadelphia")</f>
        <v>The Chamber of Commerce for Greater Philadelphia</v>
      </c>
      <c r="E149" s="9" t="str">
        <f>IFERROR(__xludf.DUMMYFUNCTION("""COMPUTED_VALUE"""),"https://chamberphl.com/")</f>
        <v>https://chamberphl.com/</v>
      </c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>
      <c r="A150" s="8" t="str">
        <f>IFERROR(__xludf.DUMMYFUNCTION("""COMPUTED_VALUE"""),"The United States")</f>
        <v>The United States</v>
      </c>
      <c r="B150" s="8" t="str">
        <f>IFERROR(__xludf.DUMMYFUNCTION("""COMPUTED_VALUE"""),"Pennsylvania")</f>
        <v>Pennsylvania</v>
      </c>
      <c r="C150" s="8"/>
      <c r="D150" s="8" t="str">
        <f>IFERROR(__xludf.DUMMYFUNCTION("""COMPUTED_VALUE"""),"Small Business Development Center, University of Pennsylvania")</f>
        <v>Small Business Development Center, University of Pennsylvania</v>
      </c>
      <c r="E150" s="9" t="str">
        <f>IFERROR(__xludf.DUMMYFUNCTION("""COMPUTED_VALUE"""),"https://whartonsbdc.wharton.upenn.edu/")</f>
        <v>https://whartonsbdc.wharton.upenn.edu/</v>
      </c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>
      <c r="A151" s="8" t="str">
        <f>IFERROR(__xludf.DUMMYFUNCTION("""COMPUTED_VALUE"""),"The United States")</f>
        <v>The United States</v>
      </c>
      <c r="B151" s="8" t="str">
        <f>IFERROR(__xludf.DUMMYFUNCTION("""COMPUTED_VALUE"""),"Pennsylvania")</f>
        <v>Pennsylvania</v>
      </c>
      <c r="C151" s="8"/>
      <c r="D151" s="8" t="str">
        <f>IFERROR(__xludf.DUMMYFUNCTION("""COMPUTED_VALUE"""),"Pennsylvania Business One-Stop Shop")</f>
        <v>Pennsylvania Business One-Stop Shop</v>
      </c>
      <c r="E151" s="9" t="str">
        <f>IFERROR(__xludf.DUMMYFUNCTION("""COMPUTED_VALUE"""),"https://business.pa.gov/")</f>
        <v>https://business.pa.gov/</v>
      </c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>
      <c r="A152" s="8" t="str">
        <f>IFERROR(__xludf.DUMMYFUNCTION("""COMPUTED_VALUE"""),"The United States")</f>
        <v>The United States</v>
      </c>
      <c r="B152" s="8" t="str">
        <f>IFERROR(__xludf.DUMMYFUNCTION("""COMPUTED_VALUE"""),"Pennsylvania")</f>
        <v>Pennsylvania</v>
      </c>
      <c r="C152" s="8"/>
      <c r="D152" s="8" t="str">
        <f>IFERROR(__xludf.DUMMYFUNCTION("""COMPUTED_VALUE"""),"Department of Community and Economic Development")</f>
        <v>Department of Community and Economic Development</v>
      </c>
      <c r="E152" s="9" t="str">
        <f>IFERROR(__xludf.DUMMYFUNCTION("""COMPUTED_VALUE"""),"https://dced.pa.gov/")</f>
        <v>https://dced.pa.gov/</v>
      </c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>
      <c r="A153" s="8" t="str">
        <f>IFERROR(__xludf.DUMMYFUNCTION("""COMPUTED_VALUE"""),"The United States")</f>
        <v>The United States</v>
      </c>
      <c r="B153" s="8" t="str">
        <f>IFERROR(__xludf.DUMMYFUNCTION("""COMPUTED_VALUE"""),"Pennsylvania")</f>
        <v>Pennsylvania</v>
      </c>
      <c r="C153" s="8"/>
      <c r="D153" s="8" t="str">
        <f>IFERROR(__xludf.DUMMYFUNCTION("""COMPUTED_VALUE"""),"Department of Labour and Industry")</f>
        <v>Department of Labour and Industry</v>
      </c>
      <c r="E153" s="9" t="str">
        <f>IFERROR(__xludf.DUMMYFUNCTION("""COMPUTED_VALUE"""),"https://www.dli.pa.gov/Pages/default.aspx")</f>
        <v>https://www.dli.pa.gov/Pages/default.aspx</v>
      </c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>
      <c r="A154" s="8" t="str">
        <f>IFERROR(__xludf.DUMMYFUNCTION("""COMPUTED_VALUE"""),"The United States")</f>
        <v>The United States</v>
      </c>
      <c r="B154" s="8" t="str">
        <f>IFERROR(__xludf.DUMMYFUNCTION("""COMPUTED_VALUE"""),"Pennsylvania")</f>
        <v>Pennsylvania</v>
      </c>
      <c r="C154" s="8"/>
      <c r="D154" s="8" t="str">
        <f>IFERROR(__xludf.DUMMYFUNCTION("""COMPUTED_VALUE"""),"Center of City Philadelphia")</f>
        <v>Center of City Philadelphia</v>
      </c>
      <c r="E154" s="9" t="str">
        <f>IFERROR(__xludf.DUMMYFUNCTION("""COMPUTED_VALUE"""),"https://centercityphila.org/")</f>
        <v>https://centercityphila.org/</v>
      </c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>
      <c r="A155" s="8" t="str">
        <f>IFERROR(__xludf.DUMMYFUNCTION("""COMPUTED_VALUE"""),"The United States")</f>
        <v>The United States</v>
      </c>
      <c r="B155" s="8" t="str">
        <f>IFERROR(__xludf.DUMMYFUNCTION("""COMPUTED_VALUE"""),"Pennsylvania")</f>
        <v>Pennsylvania</v>
      </c>
      <c r="C155" s="8"/>
      <c r="D155" s="8" t="str">
        <f>IFERROR(__xludf.DUMMYFUNCTION("""COMPUTED_VALUE"""),"Entrepreneurs forum of Greater Philadephia")</f>
        <v>Entrepreneurs forum of Greater Philadephia</v>
      </c>
      <c r="E155" s="9" t="str">
        <f>IFERROR(__xludf.DUMMYFUNCTION("""COMPUTED_VALUE"""),"https://efgp.wildapricot.org/")</f>
        <v>https://efgp.wildapricot.org/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>
      <c r="A156" s="8" t="str">
        <f>IFERROR(__xludf.DUMMYFUNCTION("""COMPUTED_VALUE"""),"The United States")</f>
        <v>The United States</v>
      </c>
      <c r="B156" s="8" t="str">
        <f>IFERROR(__xludf.DUMMYFUNCTION("""COMPUTED_VALUE"""),"New Jersey")</f>
        <v>New Jersey</v>
      </c>
      <c r="C156" s="8"/>
      <c r="D156" s="8" t="str">
        <f>IFERROR(__xludf.DUMMYFUNCTION("""COMPUTED_VALUE"""),"Economics Development Authority")</f>
        <v>Economics Development Authority</v>
      </c>
      <c r="E156" s="9" t="str">
        <f>IFERROR(__xludf.DUMMYFUNCTION("""COMPUTED_VALUE"""),"https://www.njeda.com/")</f>
        <v>https://www.njeda.com/</v>
      </c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>
      <c r="A157" s="8" t="str">
        <f>IFERROR(__xludf.DUMMYFUNCTION("""COMPUTED_VALUE"""),"The United States")</f>
        <v>The United States</v>
      </c>
      <c r="B157" s="8" t="str">
        <f>IFERROR(__xludf.DUMMYFUNCTION("""COMPUTED_VALUE"""),"New Jersey")</f>
        <v>New Jersey</v>
      </c>
      <c r="C157" s="8"/>
      <c r="D157" s="8" t="str">
        <f>IFERROR(__xludf.DUMMYFUNCTION("""COMPUTED_VALUE"""),"Business Portal")</f>
        <v>Business Portal</v>
      </c>
      <c r="E157" s="9" t="str">
        <f>IFERROR(__xludf.DUMMYFUNCTION("""COMPUTED_VALUE"""),"https://www.nj.gov/njbusiness/")</f>
        <v>https://www.nj.gov/njbusiness/</v>
      </c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>
      <c r="A158" s="8" t="str">
        <f>IFERROR(__xludf.DUMMYFUNCTION("""COMPUTED_VALUE"""),"The United States")</f>
        <v>The United States</v>
      </c>
      <c r="B158" s="8" t="str">
        <f>IFERROR(__xludf.DUMMYFUNCTION("""COMPUTED_VALUE"""),"New Jersey")</f>
        <v>New Jersey</v>
      </c>
      <c r="C158" s="8"/>
      <c r="D158" s="8" t="str">
        <f>IFERROR(__xludf.DUMMYFUNCTION("""COMPUTED_VALUE"""),"Department of Labor and Workforce Development")</f>
        <v>Department of Labor and Workforce Development</v>
      </c>
      <c r="E158" s="9" t="str">
        <f>IFERROR(__xludf.DUMMYFUNCTION("""COMPUTED_VALUE"""),"https://www.nj.gov/labor/")</f>
        <v>https://www.nj.gov/labor/</v>
      </c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>
      <c r="A159" s="8" t="str">
        <f>IFERROR(__xludf.DUMMYFUNCTION("""COMPUTED_VALUE"""),"The United States")</f>
        <v>The United States</v>
      </c>
      <c r="B159" s="8" t="str">
        <f>IFERROR(__xludf.DUMMYFUNCTION("""COMPUTED_VALUE"""),"New Jersey")</f>
        <v>New Jersey</v>
      </c>
      <c r="C159" s="8"/>
      <c r="D159" s="8" t="str">
        <f>IFERROR(__xludf.DUMMYFUNCTION("""COMPUTED_VALUE"""),"New Jersey Small Business Development Centers")</f>
        <v>New Jersey Small Business Development Centers</v>
      </c>
      <c r="E159" s="9" t="str">
        <f>IFERROR(__xludf.DUMMYFUNCTION("""COMPUTED_VALUE"""),"http://www.njsbdc.com/")</f>
        <v>http://www.njsbdc.com/</v>
      </c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>
      <c r="A160" s="8" t="str">
        <f>IFERROR(__xludf.DUMMYFUNCTION("""COMPUTED_VALUE"""),"The United States")</f>
        <v>The United States</v>
      </c>
      <c r="B160" s="8" t="str">
        <f>IFERROR(__xludf.DUMMYFUNCTION("""COMPUTED_VALUE"""),"New Jersey")</f>
        <v>New Jersey</v>
      </c>
      <c r="C160" s="8"/>
      <c r="D160" s="8" t="str">
        <f>IFERROR(__xludf.DUMMYFUNCTION("""COMPUTED_VALUE"""),"New Jersey Business and Industry Association")</f>
        <v>New Jersey Business and Industry Association</v>
      </c>
      <c r="E160" s="9" t="str">
        <f>IFERROR(__xludf.DUMMYFUNCTION("""COMPUTED_VALUE"""),"https://www.njbia.org/")</f>
        <v>https://www.njbia.org/</v>
      </c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>
      <c r="A161" s="8" t="str">
        <f>IFERROR(__xludf.DUMMYFUNCTION("""COMPUTED_VALUE"""),"The United States")</f>
        <v>The United States</v>
      </c>
      <c r="B161" s="8" t="str">
        <f>IFERROR(__xludf.DUMMYFUNCTION("""COMPUTED_VALUE"""),"New Jersey")</f>
        <v>New Jersey</v>
      </c>
      <c r="C161" s="8" t="str">
        <f>IFERROR(__xludf.DUMMYFUNCTION("""COMPUTED_VALUE"""),"Newark")</f>
        <v>Newark</v>
      </c>
      <c r="D161" s="8" t="str">
        <f>IFERROR(__xludf.DUMMYFUNCTION("""COMPUTED_VALUE"""),"Rutgers Newark Small Business Development Center")</f>
        <v>Rutgers Newark Small Business Development Center</v>
      </c>
      <c r="E161" s="9" t="str">
        <f>IFERROR(__xludf.DUMMYFUNCTION("""COMPUTED_VALUE"""),"http://www.business.rutgers.edu/rnsbdc")</f>
        <v>http://www.business.rutgers.edu/rnsbdc</v>
      </c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>
      <c r="A162" s="8" t="str">
        <f>IFERROR(__xludf.DUMMYFUNCTION("""COMPUTED_VALUE"""),"The United States")</f>
        <v>The United States</v>
      </c>
      <c r="B162" s="8" t="str">
        <f>IFERROR(__xludf.DUMMYFUNCTION("""COMPUTED_VALUE"""),"New Jersey")</f>
        <v>New Jersey</v>
      </c>
      <c r="C162" s="8" t="str">
        <f>IFERROR(__xludf.DUMMYFUNCTION("""COMPUTED_VALUE"""),"Newark")</f>
        <v>Newark</v>
      </c>
      <c r="D162" s="8" t="str">
        <f>IFERROR(__xludf.DUMMYFUNCTION("""COMPUTED_VALUE"""),"Small Business Development Centre, New Jersey")</f>
        <v>Small Business Development Centre, New Jersey</v>
      </c>
      <c r="E162" s="9" t="str">
        <f>IFERROR(__xludf.DUMMYFUNCTION("""COMPUTED_VALUE"""),"http://www.rnsbdc.com/")</f>
        <v>http://www.rnsbdc.com/</v>
      </c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>
      <c r="A163" s="8" t="str">
        <f>IFERROR(__xludf.DUMMYFUNCTION("""COMPUTED_VALUE"""),"The United States")</f>
        <v>The United States</v>
      </c>
      <c r="B163" s="8" t="str">
        <f>IFERROR(__xludf.DUMMYFUNCTION("""COMPUTED_VALUE"""),"New Jersey")</f>
        <v>New Jersey</v>
      </c>
      <c r="C163" s="8" t="str">
        <f>IFERROR(__xludf.DUMMYFUNCTION("""COMPUTED_VALUE"""),"Newark")</f>
        <v>Newark</v>
      </c>
      <c r="D163" s="8" t="str">
        <f>IFERROR(__xludf.DUMMYFUNCTION("""COMPUTED_VALUE"""),"Greater Newark Chamber of Commerce")</f>
        <v>Greater Newark Chamber of Commerce</v>
      </c>
      <c r="E163" s="9" t="str">
        <f>IFERROR(__xludf.DUMMYFUNCTION("""COMPUTED_VALUE"""),"http://newarknychamber.org/")</f>
        <v>http://newarknychamber.org/</v>
      </c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>
      <c r="A164" s="8" t="str">
        <f>IFERROR(__xludf.DUMMYFUNCTION("""COMPUTED_VALUE"""),"The United States")</f>
        <v>The United States</v>
      </c>
      <c r="B164" s="8" t="str">
        <f>IFERROR(__xludf.DUMMYFUNCTION("""COMPUTED_VALUE"""),"Kentucky")</f>
        <v>Kentucky</v>
      </c>
      <c r="C164" s="8" t="str">
        <f>IFERROR(__xludf.DUMMYFUNCTION("""COMPUTED_VALUE"""),"Louisville")</f>
        <v>Louisville</v>
      </c>
      <c r="D164" s="8" t="str">
        <f>IFERROR(__xludf.DUMMYFUNCTION("""COMPUTED_VALUE"""),"Kentucky Chamber of Commerce")</f>
        <v>Kentucky Chamber of Commerce</v>
      </c>
      <c r="E164" s="9" t="str">
        <f>IFERROR(__xludf.DUMMYFUNCTION("""COMPUTED_VALUE"""),"https://www.kychamber.com/")</f>
        <v>https://www.kychamber.com/</v>
      </c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>
      <c r="A165" s="8" t="str">
        <f>IFERROR(__xludf.DUMMYFUNCTION("""COMPUTED_VALUE"""),"The United States")</f>
        <v>The United States</v>
      </c>
      <c r="B165" s="8" t="str">
        <f>IFERROR(__xludf.DUMMYFUNCTION("""COMPUTED_VALUE"""),"Missouri")</f>
        <v>Missouri</v>
      </c>
      <c r="C165" s="8" t="str">
        <f>IFERROR(__xludf.DUMMYFUNCTION("""COMPUTED_VALUE"""),"Kansas City")</f>
        <v>Kansas City</v>
      </c>
      <c r="D165" s="8" t="str">
        <f>IFERROR(__xludf.DUMMYFUNCTION("""COMPUTED_VALUE"""),"Kansas City Area Development Council")</f>
        <v>Kansas City Area Development Council</v>
      </c>
      <c r="E165" s="9" t="str">
        <f>IFERROR(__xludf.DUMMYFUNCTION("""COMPUTED_VALUE"""),"http://www.thinkkc.com/")</f>
        <v>http://www.thinkkc.com/</v>
      </c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>
      <c r="A166" s="8" t="str">
        <f>IFERROR(__xludf.DUMMYFUNCTION("""COMPUTED_VALUE"""),"The United States")</f>
        <v>The United States</v>
      </c>
      <c r="B166" s="8" t="str">
        <f>IFERROR(__xludf.DUMMYFUNCTION("""COMPUTED_VALUE"""),"Missouri")</f>
        <v>Missouri</v>
      </c>
      <c r="C166" s="8"/>
      <c r="D166" s="8" t="str">
        <f>IFERROR(__xludf.DUMMYFUNCTION("""COMPUTED_VALUE"""),"Department of Economic Development")</f>
        <v>Department of Economic Development</v>
      </c>
      <c r="E166" s="9" t="str">
        <f>IFERROR(__xludf.DUMMYFUNCTION("""COMPUTED_VALUE"""),"https://ded.mo.gov/")</f>
        <v>https://ded.mo.gov/</v>
      </c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>
      <c r="A167" s="8" t="str">
        <f>IFERROR(__xludf.DUMMYFUNCTION("""COMPUTED_VALUE"""),"The United States")</f>
        <v>The United States</v>
      </c>
      <c r="B167" s="8" t="str">
        <f>IFERROR(__xludf.DUMMYFUNCTION("""COMPUTED_VALUE"""),"Missouri")</f>
        <v>Missouri</v>
      </c>
      <c r="C167" s="8"/>
      <c r="D167" s="8" t="str">
        <f>IFERROR(__xludf.DUMMYFUNCTION("""COMPUTED_VALUE"""),"Missouris Economic Development Council")</f>
        <v>Missouris Economic Development Council</v>
      </c>
      <c r="E167" s="9" t="str">
        <f>IFERROR(__xludf.DUMMYFUNCTION("""COMPUTED_VALUE"""),"https://www.showme.org/")</f>
        <v>https://www.showme.org/</v>
      </c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>
      <c r="A168" s="8" t="str">
        <f>IFERROR(__xludf.DUMMYFUNCTION("""COMPUTED_VALUE"""),"The United States")</f>
        <v>The United States</v>
      </c>
      <c r="B168" s="8" t="str">
        <f>IFERROR(__xludf.DUMMYFUNCTION("""COMPUTED_VALUE"""),"Missouri")</f>
        <v>Missouri</v>
      </c>
      <c r="C168" s="8"/>
      <c r="D168" s="8" t="str">
        <f>IFERROR(__xludf.DUMMYFUNCTION("""COMPUTED_VALUE"""),"Missouri Small Business &amp; Technology Development Centers")</f>
        <v>Missouri Small Business &amp; Technology Development Centers</v>
      </c>
      <c r="E168" s="9" t="str">
        <f>IFERROR(__xludf.DUMMYFUNCTION("""COMPUTED_VALUE"""),"https://missouribusiness.net/sbtdc/")</f>
        <v>https://missouribusiness.net/sbtdc/</v>
      </c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>
      <c r="A169" s="8" t="str">
        <f>IFERROR(__xludf.DUMMYFUNCTION("""COMPUTED_VALUE"""),"The United States")</f>
        <v>The United States</v>
      </c>
      <c r="B169" s="8" t="str">
        <f>IFERROR(__xludf.DUMMYFUNCTION("""COMPUTED_VALUE"""),"Washington")</f>
        <v>Washington</v>
      </c>
      <c r="C169" s="8" t="str">
        <f>IFERROR(__xludf.DUMMYFUNCTION("""COMPUTED_VALUE"""),"Seattle")</f>
        <v>Seattle</v>
      </c>
      <c r="D169" s="8" t="str">
        <f>IFERROR(__xludf.DUMMYFUNCTION("""COMPUTED_VALUE"""),"Seattle Economic Development Commission")</f>
        <v>Seattle Economic Development Commission</v>
      </c>
      <c r="E169" s="9" t="str">
        <f>IFERROR(__xludf.DUMMYFUNCTION("""COMPUTED_VALUE"""),"http://seattleedc.com/")</f>
        <v>http://seattleedc.com/</v>
      </c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>
      <c r="A170" s="8" t="str">
        <f>IFERROR(__xludf.DUMMYFUNCTION("""COMPUTED_VALUE"""),"The United States")</f>
        <v>The United States</v>
      </c>
      <c r="B170" s="8" t="str">
        <f>IFERROR(__xludf.DUMMYFUNCTION("""COMPUTED_VALUE"""),"Washington")</f>
        <v>Washington</v>
      </c>
      <c r="C170" s="8" t="str">
        <f>IFERROR(__xludf.DUMMYFUNCTION("""COMPUTED_VALUE"""),"Seattle")</f>
        <v>Seattle</v>
      </c>
      <c r="D170" s="8" t="str">
        <f>IFERROR(__xludf.DUMMYFUNCTION("""COMPUTED_VALUE"""),"Office of Economic Development")</f>
        <v>Office of Economic Development</v>
      </c>
      <c r="E170" s="9" t="str">
        <f>IFERROR(__xludf.DUMMYFUNCTION("""COMPUTED_VALUE"""),"https://www.seattle.gov/economicdevelopment/")</f>
        <v>https://www.seattle.gov/economicdevelopment/</v>
      </c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>
      <c r="A171" s="8" t="str">
        <f>IFERROR(__xludf.DUMMYFUNCTION("""COMPUTED_VALUE"""),"The United States")</f>
        <v>The United States</v>
      </c>
      <c r="B171" s="8" t="str">
        <f>IFERROR(__xludf.DUMMYFUNCTION("""COMPUTED_VALUE"""),"Washington")</f>
        <v>Washington</v>
      </c>
      <c r="C171" s="8" t="str">
        <f>IFERROR(__xludf.DUMMYFUNCTION("""COMPUTED_VALUE"""),"Seattle")</f>
        <v>Seattle</v>
      </c>
      <c r="D171" s="8" t="str">
        <f>IFERROR(__xludf.DUMMYFUNCTION("""COMPUTED_VALUE"""),"Washington Area Chamber Of Commerce")</f>
        <v>Washington Area Chamber Of Commerce</v>
      </c>
      <c r="E171" s="9" t="str">
        <f>IFERROR(__xludf.DUMMYFUNCTION("""COMPUTED_VALUE"""),"http://www.washmochamber.org/")</f>
        <v>http://www.washmochamber.org/</v>
      </c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>
      <c r="A172" s="8" t="str">
        <f>IFERROR(__xludf.DUMMYFUNCTION("""COMPUTED_VALUE"""),"The United States")</f>
        <v>The United States</v>
      </c>
      <c r="B172" s="8" t="str">
        <f>IFERROR(__xludf.DUMMYFUNCTION("""COMPUTED_VALUE"""),"Washington")</f>
        <v>Washington</v>
      </c>
      <c r="C172" s="8"/>
      <c r="D172" s="8" t="str">
        <f>IFERROR(__xludf.DUMMYFUNCTION("""COMPUTED_VALUE"""),"DC Chamber of Commerce")</f>
        <v>DC Chamber of Commerce</v>
      </c>
      <c r="E172" s="9" t="str">
        <f>IFERROR(__xludf.DUMMYFUNCTION("""COMPUTED_VALUE"""),"https://www.dcchamber.org/")</f>
        <v>https://www.dcchamber.org/</v>
      </c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>
      <c r="A173" s="8" t="str">
        <f>IFERROR(__xludf.DUMMYFUNCTION("""COMPUTED_VALUE"""),"The United States")</f>
        <v>The United States</v>
      </c>
      <c r="B173" s="8" t="str">
        <f>IFERROR(__xludf.DUMMYFUNCTION("""COMPUTED_VALUE"""),"Washington")</f>
        <v>Washington</v>
      </c>
      <c r="C173" s="8"/>
      <c r="D173" s="8" t="str">
        <f>IFERROR(__xludf.DUMMYFUNCTION("""COMPUTED_VALUE"""),"Washington Economic Development Association")</f>
        <v>Washington Economic Development Association</v>
      </c>
      <c r="E173" s="9" t="str">
        <f>IFERROR(__xludf.DUMMYFUNCTION("""COMPUTED_VALUE"""),"http://www.wedaonline.org/")</f>
        <v>http://www.wedaonline.org/</v>
      </c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>
      <c r="A174" s="8" t="str">
        <f>IFERROR(__xludf.DUMMYFUNCTION("""COMPUTED_VALUE"""),"The United States")</f>
        <v>The United States</v>
      </c>
      <c r="B174" s="8" t="str">
        <f>IFERROR(__xludf.DUMMYFUNCTION("""COMPUTED_VALUE"""),"Minnesota")</f>
        <v>Minnesota</v>
      </c>
      <c r="C174" s="8"/>
      <c r="D174" s="8" t="str">
        <f>IFERROR(__xludf.DUMMYFUNCTION("""COMPUTED_VALUE"""),"Small Business Assistance Office")</f>
        <v>Small Business Assistance Office</v>
      </c>
      <c r="E174" s="9" t="str">
        <f>IFERROR(__xludf.DUMMYFUNCTION("""COMPUTED_VALUE"""),"https://mn.gov/deed/business/help/sbao/")</f>
        <v>https://mn.gov/deed/business/help/sbao/</v>
      </c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>
      <c r="A175" s="8" t="str">
        <f>IFERROR(__xludf.DUMMYFUNCTION("""COMPUTED_VALUE"""),"The United States")</f>
        <v>The United States</v>
      </c>
      <c r="B175" s="8" t="str">
        <f>IFERROR(__xludf.DUMMYFUNCTION("""COMPUTED_VALUE"""),"Minnesota")</f>
        <v>Minnesota</v>
      </c>
      <c r="C175" s="8"/>
      <c r="D175" s="8" t="str">
        <f>IFERROR(__xludf.DUMMYFUNCTION("""COMPUTED_VALUE"""),"Employment and Economic Development")</f>
        <v>Employment and Economic Development</v>
      </c>
      <c r="E175" s="9" t="str">
        <f>IFERROR(__xludf.DUMMYFUNCTION("""COMPUTED_VALUE"""),"https://mn.gov/deed/")</f>
        <v>https://mn.gov/deed/</v>
      </c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>
      <c r="A176" s="8" t="str">
        <f>IFERROR(__xludf.DUMMYFUNCTION("""COMPUTED_VALUE"""),"The United States")</f>
        <v>The United States</v>
      </c>
      <c r="B176" s="8" t="str">
        <f>IFERROR(__xludf.DUMMYFUNCTION("""COMPUTED_VALUE"""),"Alaska")</f>
        <v>Alaska</v>
      </c>
      <c r="C176" s="8"/>
      <c r="D176" s="8" t="str">
        <f>IFERROR(__xludf.DUMMYFUNCTION("""COMPUTED_VALUE"""),"Alaska Small Business Development Center")</f>
        <v>Alaska Small Business Development Center</v>
      </c>
      <c r="E176" s="9" t="str">
        <f>IFERROR(__xludf.DUMMYFUNCTION("""COMPUTED_VALUE"""),"https://aksbdc.org/")</f>
        <v>https://aksbdc.org/</v>
      </c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>
      <c r="A177" s="8" t="str">
        <f>IFERROR(__xludf.DUMMYFUNCTION("""COMPUTED_VALUE"""),"The United States")</f>
        <v>The United States</v>
      </c>
      <c r="B177" s="8" t="str">
        <f>IFERROR(__xludf.DUMMYFUNCTION("""COMPUTED_VALUE"""),"Alaska")</f>
        <v>Alaska</v>
      </c>
      <c r="C177" s="8"/>
      <c r="D177" s="8" t="str">
        <f>IFERROR(__xludf.DUMMYFUNCTION("""COMPUTED_VALUE"""),"Alaska, Department of Commerce, Community, and Economic Development DIVISION OF ECONOMIC DEVELOPMENT")</f>
        <v>Alaska, Department of Commerce, Community, and Economic Development DIVISION OF ECONOMIC DEVELOPMENT</v>
      </c>
      <c r="E177" s="9" t="str">
        <f>IFERROR(__xludf.DUMMYFUNCTION("""COMPUTED_VALUE"""),"https://www.commerce.alaska.gov/web/ded/dev/smallbusinessassistancecenter.aspx")</f>
        <v>https://www.commerce.alaska.gov/web/ded/dev/smallbusinessassistancecenter.aspx</v>
      </c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>
      <c r="A178" s="8" t="str">
        <f>IFERROR(__xludf.DUMMYFUNCTION("""COMPUTED_VALUE"""),"The United States")</f>
        <v>The United States</v>
      </c>
      <c r="B178" s="8" t="str">
        <f>IFERROR(__xludf.DUMMYFUNCTION("""COMPUTED_VALUE"""),"Alaska")</f>
        <v>Alaska</v>
      </c>
      <c r="C178" s="8" t="str">
        <f>IFERROR(__xludf.DUMMYFUNCTION("""COMPUTED_VALUE"""),"Anchorage")</f>
        <v>Anchorage</v>
      </c>
      <c r="D178" s="8" t="str">
        <f>IFERROR(__xludf.DUMMYFUNCTION("""COMPUTED_VALUE"""),"Anchorage Economic Development Corporation")</f>
        <v>Anchorage Economic Development Corporation</v>
      </c>
      <c r="E178" s="9" t="str">
        <f>IFERROR(__xludf.DUMMYFUNCTION("""COMPUTED_VALUE"""),"https://aedcweb.com/")</f>
        <v>https://aedcweb.com/</v>
      </c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>
      <c r="A179" s="8" t="str">
        <f>IFERROR(__xludf.DUMMYFUNCTION("""COMPUTED_VALUE"""),"Japan")</f>
        <v>Japan</v>
      </c>
      <c r="B179" s="8"/>
      <c r="C179" s="8"/>
      <c r="D179" s="8" t="str">
        <f>IFERROR(__xludf.DUMMYFUNCTION("""COMPUTED_VALUE"""),"SME Support, JAPAN")</f>
        <v>SME Support, JAPAN</v>
      </c>
      <c r="E179" s="9" t="str">
        <f>IFERROR(__xludf.DUMMYFUNCTION("""COMPUTED_VALUE"""),"http://www.smrj.go.jp/english/")</f>
        <v>http://www.smrj.go.jp/english/</v>
      </c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>
      <c r="A180" s="8" t="str">
        <f>IFERROR(__xludf.DUMMYFUNCTION("""COMPUTED_VALUE"""),"Japan")</f>
        <v>Japan</v>
      </c>
      <c r="B180" s="8"/>
      <c r="C180" s="8"/>
      <c r="D180" s="8" t="str">
        <f>IFERROR(__xludf.DUMMYFUNCTION("""COMPUTED_VALUE"""),"Ministry of Economy, Trade and Industry")</f>
        <v>Ministry of Economy, Trade and Industry</v>
      </c>
      <c r="E180" s="9" t="str">
        <f>IFERROR(__xludf.DUMMYFUNCTION("""COMPUTED_VALUE"""),"http://www.meti.go.jp/english/")</f>
        <v>http://www.meti.go.jp/english/</v>
      </c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>
      <c r="A181" s="8" t="str">
        <f>IFERROR(__xludf.DUMMYFUNCTION("""COMPUTED_VALUE"""),"Japan")</f>
        <v>Japan</v>
      </c>
      <c r="B181" s="8"/>
      <c r="C181" s="8"/>
      <c r="D181" s="8" t="str">
        <f>IFERROR(__xludf.DUMMYFUNCTION("""COMPUTED_VALUE"""),"Ministry of Finance Japan")</f>
        <v>Ministry of Finance Japan</v>
      </c>
      <c r="E181" s="9" t="str">
        <f>IFERROR(__xludf.DUMMYFUNCTION("""COMPUTED_VALUE"""),"https://www.mof.go.jp/english/")</f>
        <v>https://www.mof.go.jp/english/</v>
      </c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>
      <c r="A182" s="8" t="str">
        <f>IFERROR(__xludf.DUMMYFUNCTION("""COMPUTED_VALUE"""),"Japan")</f>
        <v>Japan</v>
      </c>
      <c r="B182" s="8"/>
      <c r="C182" s="8"/>
      <c r="D182" s="8" t="str">
        <f>IFERROR(__xludf.DUMMYFUNCTION("""COMPUTED_VALUE"""),"National Statistic Centre")</f>
        <v>National Statistic Centre</v>
      </c>
      <c r="E182" s="9" t="str">
        <f>IFERROR(__xludf.DUMMYFUNCTION("""COMPUTED_VALUE"""),"https://www.nstac.go.jp/en/index.html")</f>
        <v>https://www.nstac.go.jp/en/index.html</v>
      </c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>
      <c r="A183" s="8" t="str">
        <f>IFERROR(__xludf.DUMMYFUNCTION("""COMPUTED_VALUE"""),"Japan")</f>
        <v>Japan</v>
      </c>
      <c r="B183" s="8"/>
      <c r="C183" s="8"/>
      <c r="D183" s="8" t="str">
        <f>IFERROR(__xludf.DUMMYFUNCTION("""COMPUTED_VALUE"""),"The Small and Medium Enterprise Agency")</f>
        <v>The Small and Medium Enterprise Agency</v>
      </c>
      <c r="E183" s="9" t="str">
        <f>IFERROR(__xludf.DUMMYFUNCTION("""COMPUTED_VALUE"""),"http://www.chusho.meti.go.jp/index.html")</f>
        <v>http://www.chusho.meti.go.jp/index.html</v>
      </c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>
      <c r="A184" s="8" t="str">
        <f>IFERROR(__xludf.DUMMYFUNCTION("""COMPUTED_VALUE"""),"Japan")</f>
        <v>Japan</v>
      </c>
      <c r="B184" s="8"/>
      <c r="C184" s="8"/>
      <c r="D184" s="8" t="str">
        <f>IFERROR(__xludf.DUMMYFUNCTION("""COMPUTED_VALUE"""),"Japan External Trade Organisation (JETRO)")</f>
        <v>Japan External Trade Organisation (JETRO)</v>
      </c>
      <c r="E184" s="9" t="str">
        <f>IFERROR(__xludf.DUMMYFUNCTION("""COMPUTED_VALUE"""),"https://www.jetro.go.jp/en/")</f>
        <v>https://www.jetro.go.jp/en/</v>
      </c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>
      <c r="A185" s="8" t="str">
        <f>IFERROR(__xludf.DUMMYFUNCTION("""COMPUTED_VALUE"""),"Japan")</f>
        <v>Japan</v>
      </c>
      <c r="B185" s="8" t="str">
        <f>IFERROR(__xludf.DUMMYFUNCTION("""COMPUTED_VALUE"""),"Tokyo")</f>
        <v>Tokyo</v>
      </c>
      <c r="C185" s="8" t="str">
        <f>IFERROR(__xludf.DUMMYFUNCTION("""COMPUTED_VALUE"""),"Tokyo")</f>
        <v>Tokyo</v>
      </c>
      <c r="D185" s="8" t="str">
        <f>IFERROR(__xludf.DUMMYFUNCTION("""COMPUTED_VALUE"""),"Tokyo Metropolitan Small and Medium Enterprise Support Center")</f>
        <v>Tokyo Metropolitan Small and Medium Enterprise Support Center</v>
      </c>
      <c r="E185" s="9" t="str">
        <f>IFERROR(__xludf.DUMMYFUNCTION("""COMPUTED_VALUE"""),"http://www.tokyo-kosha.or.jp/english/")</f>
        <v>http://www.tokyo-kosha.or.jp/english/</v>
      </c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>
      <c r="A186" s="8" t="str">
        <f>IFERROR(__xludf.DUMMYFUNCTION("""COMPUTED_VALUE"""),"Japan")</f>
        <v>Japan</v>
      </c>
      <c r="B186" s="8" t="str">
        <f>IFERROR(__xludf.DUMMYFUNCTION("""COMPUTED_VALUE"""),"Tokyo")</f>
        <v>Tokyo</v>
      </c>
      <c r="C186" s="8" t="str">
        <f>IFERROR(__xludf.DUMMYFUNCTION("""COMPUTED_VALUE"""),"Tokyo")</f>
        <v>Tokyo</v>
      </c>
      <c r="D186" s="8" t="str">
        <f>IFERROR(__xludf.DUMMYFUNCTION("""COMPUTED_VALUE"""),"Tokyo sme support center")</f>
        <v>Tokyo sme support center</v>
      </c>
      <c r="E186" s="9" t="str">
        <f>IFERROR(__xludf.DUMMYFUNCTION("""COMPUTED_VALUE"""),"https://www.tokyo-trade-center.or.jp/TTC/en/index.html")</f>
        <v>https://www.tokyo-trade-center.or.jp/TTC/en/index.html</v>
      </c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>
      <c r="A187" s="8" t="str">
        <f>IFERROR(__xludf.DUMMYFUNCTION("""COMPUTED_VALUE"""),"Japan")</f>
        <v>Japan</v>
      </c>
      <c r="B187" s="8" t="str">
        <f>IFERROR(__xludf.DUMMYFUNCTION("""COMPUTED_VALUE"""),"Tokyo")</f>
        <v>Tokyo</v>
      </c>
      <c r="C187" s="8" t="str">
        <f>IFERROR(__xludf.DUMMYFUNCTION("""COMPUTED_VALUE"""),"Tokyo")</f>
        <v>Tokyo</v>
      </c>
      <c r="D187" s="8" t="str">
        <f>IFERROR(__xludf.DUMMYFUNCTION("""COMPUTED_VALUE"""),"Tokyo Metropolitian Industrial Technology Research Institute")</f>
        <v>Tokyo Metropolitian Industrial Technology Research Institute</v>
      </c>
      <c r="E187" s="9" t="str">
        <f>IFERROR(__xludf.DUMMYFUNCTION("""COMPUTED_VALUE"""),"http://www.iri-tokyo.jp/site/english/")</f>
        <v>http://www.iri-tokyo.jp/site/english/</v>
      </c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>
      <c r="A188" s="8" t="str">
        <f>IFERROR(__xludf.DUMMYFUNCTION("""COMPUTED_VALUE"""),"Japan")</f>
        <v>Japan</v>
      </c>
      <c r="B188" s="8" t="str">
        <f>IFERROR(__xludf.DUMMYFUNCTION("""COMPUTED_VALUE"""),"Tokyo")</f>
        <v>Tokyo</v>
      </c>
      <c r="C188" s="8" t="str">
        <f>IFERROR(__xludf.DUMMYFUNCTION("""COMPUTED_VALUE"""),"Tokyo")</f>
        <v>Tokyo</v>
      </c>
      <c r="D188" s="8" t="str">
        <f>IFERROR(__xludf.DUMMYFUNCTION("""COMPUTED_VALUE"""),"The Tokyo Chamber of Commerce and Industry")</f>
        <v>The Tokyo Chamber of Commerce and Industry</v>
      </c>
      <c r="E188" s="9" t="str">
        <f>IFERROR(__xludf.DUMMYFUNCTION("""COMPUTED_VALUE"""),"https://www.tokyo-cci.or.jp/english/")</f>
        <v>https://www.tokyo-cci.or.jp/english/</v>
      </c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>
      <c r="A189" s="8" t="str">
        <f>IFERROR(__xludf.DUMMYFUNCTION("""COMPUTED_VALUE"""),"Japan")</f>
        <v>Japan</v>
      </c>
      <c r="B189" s="8" t="str">
        <f>IFERROR(__xludf.DUMMYFUNCTION("""COMPUTED_VALUE"""),"Kanagawa")</f>
        <v>Kanagawa</v>
      </c>
      <c r="C189" s="8" t="str">
        <f>IFERROR(__xludf.DUMMYFUNCTION("""COMPUTED_VALUE"""),"Yokohama")</f>
        <v>Yokohama</v>
      </c>
      <c r="D189" s="8" t="str">
        <f>IFERROR(__xludf.DUMMYFUNCTION("""COMPUTED_VALUE"""),"Yokohama Economic Affairs Bureau")</f>
        <v>Yokohama Economic Affairs Bureau</v>
      </c>
      <c r="E189" s="9" t="str">
        <f>IFERROR(__xludf.DUMMYFUNCTION("""COMPUTED_VALUE"""),"http://translate-en.city.yokohama.lg.jp/keizai/")</f>
        <v>http://translate-en.city.yokohama.lg.jp/keizai/</v>
      </c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>
      <c r="A190" s="8" t="str">
        <f>IFERROR(__xludf.DUMMYFUNCTION("""COMPUTED_VALUE"""),"Japan")</f>
        <v>Japan</v>
      </c>
      <c r="B190" s="8" t="str">
        <f>IFERROR(__xludf.DUMMYFUNCTION("""COMPUTED_VALUE"""),"Kanagawa")</f>
        <v>Kanagawa</v>
      </c>
      <c r="C190" s="8" t="str">
        <f>IFERROR(__xludf.DUMMYFUNCTION("""COMPUTED_VALUE"""),"Yokohama")</f>
        <v>Yokohama</v>
      </c>
      <c r="D190" s="8" t="str">
        <f>IFERROR(__xludf.DUMMYFUNCTION("""COMPUTED_VALUE"""),"The Yokohama Chamber of Commerce and Industry")</f>
        <v>The Yokohama Chamber of Commerce and Industry</v>
      </c>
      <c r="E190" s="9" t="str">
        <f>IFERROR(__xludf.DUMMYFUNCTION("""COMPUTED_VALUE"""),"https://www.yokohama-cci.or.jp/english/")</f>
        <v>https://www.yokohama-cci.or.jp/english/</v>
      </c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>
      <c r="A191" s="8" t="str">
        <f>IFERROR(__xludf.DUMMYFUNCTION("""COMPUTED_VALUE"""),"Japan")</f>
        <v>Japan</v>
      </c>
      <c r="B191" s="8" t="str">
        <f>IFERROR(__xludf.DUMMYFUNCTION("""COMPUTED_VALUE"""),"Osaka")</f>
        <v>Osaka</v>
      </c>
      <c r="C191" s="8" t="str">
        <f>IFERROR(__xludf.DUMMYFUNCTION("""COMPUTED_VALUE"""),"Osaka")</f>
        <v>Osaka</v>
      </c>
      <c r="D191" s="8" t="str">
        <f>IFERROR(__xludf.DUMMYFUNCTION("""COMPUTED_VALUE"""),"Osaka Buiness and Investment Center")</f>
        <v>Osaka Buiness and Investment Center</v>
      </c>
      <c r="E191" s="9" t="str">
        <f>IFERROR(__xludf.DUMMYFUNCTION("""COMPUTED_VALUE"""),"https://o-bic.net/")</f>
        <v>https://o-bic.net/</v>
      </c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>
      <c r="A192" s="8" t="str">
        <f>IFERROR(__xludf.DUMMYFUNCTION("""COMPUTED_VALUE"""),"Japan")</f>
        <v>Japan</v>
      </c>
      <c r="B192" s="8" t="str">
        <f>IFERROR(__xludf.DUMMYFUNCTION("""COMPUTED_VALUE"""),"Osaka")</f>
        <v>Osaka</v>
      </c>
      <c r="C192" s="8" t="str">
        <f>IFERROR(__xludf.DUMMYFUNCTION("""COMPUTED_VALUE"""),"Osaka")</f>
        <v>Osaka</v>
      </c>
      <c r="D192" s="8" t="str">
        <f>IFERROR(__xludf.DUMMYFUNCTION("""COMPUTED_VALUE"""),"Invest Osaka")</f>
        <v>Invest Osaka</v>
      </c>
      <c r="E192" s="9" t="str">
        <f>IFERROR(__xludf.DUMMYFUNCTION("""COMPUTED_VALUE"""),"https://www.investosaka.jp/eng/")</f>
        <v>https://www.investosaka.jp/eng/</v>
      </c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>
      <c r="A193" s="8" t="str">
        <f>IFERROR(__xludf.DUMMYFUNCTION("""COMPUTED_VALUE"""),"Japan")</f>
        <v>Japan</v>
      </c>
      <c r="B193" s="8" t="str">
        <f>IFERROR(__xludf.DUMMYFUNCTION("""COMPUTED_VALUE"""),"Osaka")</f>
        <v>Osaka</v>
      </c>
      <c r="C193" s="8" t="str">
        <f>IFERROR(__xludf.DUMMYFUNCTION("""COMPUTED_VALUE"""),"Osaka")</f>
        <v>Osaka</v>
      </c>
      <c r="D193" s="8" t="str">
        <f>IFERROR(__xludf.DUMMYFUNCTION("""COMPUTED_VALUE"""),"Osaka Urban Industry Promotion Center")</f>
        <v>Osaka Urban Industry Promotion Center</v>
      </c>
      <c r="E193" s="9" t="str">
        <f>IFERROR(__xludf.DUMMYFUNCTION("""COMPUTED_VALUE"""),"http://toshigata.ne.jp/en/")</f>
        <v>http://toshigata.ne.jp/en/</v>
      </c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>
      <c r="A194" s="8" t="str">
        <f>IFERROR(__xludf.DUMMYFUNCTION("""COMPUTED_VALUE"""),"Japan")</f>
        <v>Japan</v>
      </c>
      <c r="B194" s="8" t="str">
        <f>IFERROR(__xludf.DUMMYFUNCTION("""COMPUTED_VALUE"""),"Osaka")</f>
        <v>Osaka</v>
      </c>
      <c r="C194" s="8" t="str">
        <f>IFERROR(__xludf.DUMMYFUNCTION("""COMPUTED_VALUE"""),"Osaka")</f>
        <v>Osaka</v>
      </c>
      <c r="D194" s="8" t="str">
        <f>IFERROR(__xludf.DUMMYFUNCTION("""COMPUTED_VALUE"""),"The Osaka Chamber of Commerce and Industry")</f>
        <v>The Osaka Chamber of Commerce and Industry</v>
      </c>
      <c r="E194" s="9" t="str">
        <f>IFERROR(__xludf.DUMMYFUNCTION("""COMPUTED_VALUE"""),"https://www.osaka.cci.or.jp/e/")</f>
        <v>https://www.osaka.cci.or.jp/e/</v>
      </c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>
      <c r="A195" s="8" t="str">
        <f>IFERROR(__xludf.DUMMYFUNCTION("""COMPUTED_VALUE"""),"Japan")</f>
        <v>Japan</v>
      </c>
      <c r="B195" s="8" t="str">
        <f>IFERROR(__xludf.DUMMYFUNCTION("""COMPUTED_VALUE"""),"Aichi")</f>
        <v>Aichi</v>
      </c>
      <c r="C195" s="8" t="str">
        <f>IFERROR(__xludf.DUMMYFUNCTION("""COMPUTED_VALUE"""),"Nagoya")</f>
        <v>Nagoya</v>
      </c>
      <c r="D195" s="8" t="str">
        <f>IFERROR(__xludf.DUMMYFUNCTION("""COMPUTED_VALUE"""),"Nagoya Chamber of Commerce &amp; Industry")</f>
        <v>Nagoya Chamber of Commerce &amp; Industry</v>
      </c>
      <c r="E195" s="9" t="str">
        <f>IFERROR(__xludf.DUMMYFUNCTION("""COMPUTED_VALUE"""),"http://www.nagoya-cci.or.jp/eng/")</f>
        <v>http://www.nagoya-cci.or.jp/eng/</v>
      </c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>
      <c r="A196" s="8" t="str">
        <f>IFERROR(__xludf.DUMMYFUNCTION("""COMPUTED_VALUE"""),"Japan")</f>
        <v>Japan</v>
      </c>
      <c r="B196" s="8" t="str">
        <f>IFERROR(__xludf.DUMMYFUNCTION("""COMPUTED_VALUE"""),"Hokkaido")</f>
        <v>Hokkaido</v>
      </c>
      <c r="C196" s="8" t="str">
        <f>IFERROR(__xludf.DUMMYFUNCTION("""COMPUTED_VALUE"""),"Sapporo")</f>
        <v>Sapporo</v>
      </c>
      <c r="D196" s="8" t="str">
        <f>IFERROR(__xludf.DUMMYFUNCTION("""COMPUTED_VALUE"""),"The Sapporo Chamber of Commerce and Industry")</f>
        <v>The Sapporo Chamber of Commerce and Industry</v>
      </c>
      <c r="E196" s="9" t="str">
        <f>IFERROR(__xludf.DUMMYFUNCTION("""COMPUTED_VALUE"""),"https://www.sapporo-cci.or.jp/worldbusiness/index-ch.html")</f>
        <v>https://www.sapporo-cci.or.jp/worldbusiness/index-ch.html</v>
      </c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>
      <c r="A197" s="8" t="str">
        <f>IFERROR(__xludf.DUMMYFUNCTION("""COMPUTED_VALUE"""),"Japan")</f>
        <v>Japan</v>
      </c>
      <c r="B197" s="8" t="str">
        <f>IFERROR(__xludf.DUMMYFUNCTION("""COMPUTED_VALUE"""),"Hyogo")</f>
        <v>Hyogo</v>
      </c>
      <c r="C197" s="8" t="str">
        <f>IFERROR(__xludf.DUMMYFUNCTION("""COMPUTED_VALUE"""),"Kobe")</f>
        <v>Kobe</v>
      </c>
      <c r="D197" s="8" t="str">
        <f>IFERROR(__xludf.DUMMYFUNCTION("""COMPUTED_VALUE"""),"The Kobe Chamber of Commerce and Industry")</f>
        <v>The Kobe Chamber of Commerce and Industry</v>
      </c>
      <c r="E197" s="9" t="str">
        <f>IFERROR(__xludf.DUMMYFUNCTION("""COMPUTED_VALUE"""),"http://kobe-cci.weebly.com/")</f>
        <v>http://kobe-cci.weebly.com/</v>
      </c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>
      <c r="A198" s="8" t="str">
        <f>IFERROR(__xludf.DUMMYFUNCTION("""COMPUTED_VALUE"""),"Singapore")</f>
        <v>Singapore</v>
      </c>
      <c r="B198" s="8" t="str">
        <f>IFERROR(__xludf.DUMMYFUNCTION("""COMPUTED_VALUE"""),"Singapore")</f>
        <v>Singapore</v>
      </c>
      <c r="C198" s="8" t="str">
        <f>IFERROR(__xludf.DUMMYFUNCTION("""COMPUTED_VALUE"""),"Singapore")</f>
        <v>Singapore</v>
      </c>
      <c r="D198" s="8" t="str">
        <f>IFERROR(__xludf.DUMMYFUNCTION("""COMPUTED_VALUE"""),"We Portal .sg.")</f>
        <v>We Portal .sg.</v>
      </c>
      <c r="E198" s="9" t="str">
        <f>IFERROR(__xludf.DUMMYFUNCTION("""COMPUTED_VALUE"""),"https://www.smeportal.sg/content/smeportal/en/home.html")</f>
        <v>https://www.smeportal.sg/content/smeportal/en/home.html</v>
      </c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>
      <c r="A199" s="8" t="str">
        <f>IFERROR(__xludf.DUMMYFUNCTION("""COMPUTED_VALUE"""),"Singapore")</f>
        <v>Singapore</v>
      </c>
      <c r="B199" s="8" t="str">
        <f>IFERROR(__xludf.DUMMYFUNCTION("""COMPUTED_VALUE"""),"Singapore")</f>
        <v>Singapore</v>
      </c>
      <c r="C199" s="8" t="str">
        <f>IFERROR(__xludf.DUMMYFUNCTION("""COMPUTED_VALUE"""),"Singapore")</f>
        <v>Singapore</v>
      </c>
      <c r="D199" s="8" t="str">
        <f>IFERROR(__xludf.DUMMYFUNCTION("""COMPUTED_VALUE"""),"We are Center @SMF.")</f>
        <v>We are Center @SMF.</v>
      </c>
      <c r="E199" s="9" t="str">
        <f>IFERROR(__xludf.DUMMYFUNCTION("""COMPUTED_VALUE"""),"http://www.smecentre-smf.sg/")</f>
        <v>http://www.smecentre-smf.sg/</v>
      </c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>
      <c r="A200" s="8" t="str">
        <f>IFERROR(__xludf.DUMMYFUNCTION("""COMPUTED_VALUE"""),"Singapore")</f>
        <v>Singapore</v>
      </c>
      <c r="B200" s="8" t="str">
        <f>IFERROR(__xludf.DUMMYFUNCTION("""COMPUTED_VALUE"""),"Singapore")</f>
        <v>Singapore</v>
      </c>
      <c r="C200" s="8" t="str">
        <f>IFERROR(__xludf.DUMMYFUNCTION("""COMPUTED_VALUE"""),"Singapore")</f>
        <v>Singapore</v>
      </c>
      <c r="D200" s="8" t="str">
        <f>IFERROR(__xludf.DUMMYFUNCTION("""COMPUTED_VALUE"""),"Singapore International Chamber of Commerce")</f>
        <v>Singapore International Chamber of Commerce</v>
      </c>
      <c r="E200" s="9" t="str">
        <f>IFERROR(__xludf.DUMMYFUNCTION("""COMPUTED_VALUE"""),"https://www.sicc.com.sg/")</f>
        <v>https://www.sicc.com.sg/</v>
      </c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>
      <c r="A201" s="8" t="str">
        <f>IFERROR(__xludf.DUMMYFUNCTION("""COMPUTED_VALUE"""),"Singapore")</f>
        <v>Singapore</v>
      </c>
      <c r="B201" s="8" t="str">
        <f>IFERROR(__xludf.DUMMYFUNCTION("""COMPUTED_VALUE"""),"Singapore")</f>
        <v>Singapore</v>
      </c>
      <c r="C201" s="8" t="str">
        <f>IFERROR(__xludf.DUMMYFUNCTION("""COMPUTED_VALUE"""),"Singapore")</f>
        <v>Singapore</v>
      </c>
      <c r="D201" s="8" t="str">
        <f>IFERROR(__xludf.DUMMYFUNCTION("""COMPUTED_VALUE"""),"Ministry of Trade and Industry")</f>
        <v>Ministry of Trade and Industry</v>
      </c>
      <c r="E201" s="9" t="str">
        <f>IFERROR(__xludf.DUMMYFUNCTION("""COMPUTED_VALUE"""),"https://www.mti.gov.sg/Pages/home.aspx")</f>
        <v>https://www.mti.gov.sg/Pages/home.aspx</v>
      </c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>
      <c r="A202" s="8" t="str">
        <f>IFERROR(__xludf.DUMMYFUNCTION("""COMPUTED_VALUE"""),"Singapore")</f>
        <v>Singapore</v>
      </c>
      <c r="B202" s="8" t="str">
        <f>IFERROR(__xludf.DUMMYFUNCTION("""COMPUTED_VALUE"""),"Singapore")</f>
        <v>Singapore</v>
      </c>
      <c r="C202" s="8" t="str">
        <f>IFERROR(__xludf.DUMMYFUNCTION("""COMPUTED_VALUE"""),"Singapore")</f>
        <v>Singapore</v>
      </c>
      <c r="D202" s="8" t="str">
        <f>IFERROR(__xludf.DUMMYFUNCTION("""COMPUTED_VALUE"""),"Department of Statistics")</f>
        <v>Department of Statistics</v>
      </c>
      <c r="E202" s="9" t="str">
        <f>IFERROR(__xludf.DUMMYFUNCTION("""COMPUTED_VALUE"""),"https://www.singstat.gov.sg/")</f>
        <v>https://www.singstat.gov.sg/</v>
      </c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>
      <c r="A203" s="8" t="str">
        <f>IFERROR(__xludf.DUMMYFUNCTION("""COMPUTED_VALUE"""),"Singapore")</f>
        <v>Singapore</v>
      </c>
      <c r="B203" s="8" t="str">
        <f>IFERROR(__xludf.DUMMYFUNCTION("""COMPUTED_VALUE"""),"Singapore")</f>
        <v>Singapore</v>
      </c>
      <c r="C203" s="8" t="str">
        <f>IFERROR(__xludf.DUMMYFUNCTION("""COMPUTED_VALUE"""),"Singapore")</f>
        <v>Singapore</v>
      </c>
      <c r="D203" s="8" t="str">
        <f>IFERROR(__xludf.DUMMYFUNCTION("""COMPUTED_VALUE"""),"Economic Development Board")</f>
        <v>Economic Development Board</v>
      </c>
      <c r="E203" s="9" t="str">
        <f>IFERROR(__xludf.DUMMYFUNCTION("""COMPUTED_VALUE"""),"https://www.edb.gov.sg/")</f>
        <v>https://www.edb.gov.sg/</v>
      </c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>
      <c r="A204" s="8" t="str">
        <f>IFERROR(__xludf.DUMMYFUNCTION("""COMPUTED_VALUE"""),"Singapore")</f>
        <v>Singapore</v>
      </c>
      <c r="B204" s="8" t="str">
        <f>IFERROR(__xludf.DUMMYFUNCTION("""COMPUTED_VALUE"""),"Singapore")</f>
        <v>Singapore</v>
      </c>
      <c r="C204" s="8" t="str">
        <f>IFERROR(__xludf.DUMMYFUNCTION("""COMPUTED_VALUE"""),"Singapore")</f>
        <v>Singapore</v>
      </c>
      <c r="D204" s="8" t="str">
        <f>IFERROR(__xludf.DUMMYFUNCTION("""COMPUTED_VALUE"""),"Exnterprise Singapore")</f>
        <v>Exnterprise Singapore</v>
      </c>
      <c r="E204" s="9" t="str">
        <f>IFERROR(__xludf.DUMMYFUNCTION("""COMPUTED_VALUE"""),"https://www.enterprisesg.gov.sg/")</f>
        <v>https://www.enterprisesg.gov.sg/</v>
      </c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>
      <c r="A205" s="8" t="str">
        <f>IFERROR(__xludf.DUMMYFUNCTION("""COMPUTED_VALUE"""),"Singapore")</f>
        <v>Singapore</v>
      </c>
      <c r="B205" s="8" t="str">
        <f>IFERROR(__xludf.DUMMYFUNCTION("""COMPUTED_VALUE"""),"Singapore")</f>
        <v>Singapore</v>
      </c>
      <c r="C205" s="8" t="str">
        <f>IFERROR(__xludf.DUMMYFUNCTION("""COMPUTED_VALUE"""),"Singapore")</f>
        <v>Singapore</v>
      </c>
      <c r="D205" s="8" t="str">
        <f>IFERROR(__xludf.DUMMYFUNCTION("""COMPUTED_VALUE"""),"Singapore Business Association")</f>
        <v>Singapore Business Association</v>
      </c>
      <c r="E205" s="9" t="str">
        <f>IFERROR(__xludf.DUMMYFUNCTION("""COMPUTED_VALUE"""),"http://www.sba.sg/")</f>
        <v>http://www.sba.sg/</v>
      </c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>
      <c r="A206" s="8" t="str">
        <f>IFERROR(__xludf.DUMMYFUNCTION("""COMPUTED_VALUE"""),"Singapore")</f>
        <v>Singapore</v>
      </c>
      <c r="B206" s="8" t="str">
        <f>IFERROR(__xludf.DUMMYFUNCTION("""COMPUTED_VALUE"""),"Singapore")</f>
        <v>Singapore</v>
      </c>
      <c r="C206" s="8" t="str">
        <f>IFERROR(__xludf.DUMMYFUNCTION("""COMPUTED_VALUE"""),"Singapore")</f>
        <v>Singapore</v>
      </c>
      <c r="D206" s="8" t="str">
        <f>IFERROR(__xludf.DUMMYFUNCTION("""COMPUTED_VALUE"""),"Association of Small &amp; Medium Enterprises")</f>
        <v>Association of Small &amp; Medium Enterprises</v>
      </c>
      <c r="E206" s="9" t="str">
        <f>IFERROR(__xludf.DUMMYFUNCTION("""COMPUTED_VALUE"""),"http://asme.org.sg/about/")</f>
        <v>http://asme.org.sg/about/</v>
      </c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>
      <c r="A207" s="8" t="str">
        <f>IFERROR(__xludf.DUMMYFUNCTION("""COMPUTED_VALUE"""),"Singapore")</f>
        <v>Singapore</v>
      </c>
      <c r="B207" s="8" t="str">
        <f>IFERROR(__xludf.DUMMYFUNCTION("""COMPUTED_VALUE"""),"Singapore")</f>
        <v>Singapore</v>
      </c>
      <c r="C207" s="8" t="str">
        <f>IFERROR(__xludf.DUMMYFUNCTION("""COMPUTED_VALUE"""),"Singapore")</f>
        <v>Singapore</v>
      </c>
      <c r="D207" s="8" t="str">
        <f>IFERROR(__xludf.DUMMYFUNCTION("""COMPUTED_VALUE"""),"Singapore Business Federation")</f>
        <v>Singapore Business Federation</v>
      </c>
      <c r="E207" s="9" t="str">
        <f>IFERROR(__xludf.DUMMYFUNCTION("""COMPUTED_VALUE"""),"http://www.sbf.org.sg")</f>
        <v>http://www.sbf.org.sg</v>
      </c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>
      <c r="A208" s="8" t="str">
        <f>IFERROR(__xludf.DUMMYFUNCTION("""COMPUTED_VALUE"""),"Singapore")</f>
        <v>Singapore</v>
      </c>
      <c r="B208" s="8" t="str">
        <f>IFERROR(__xludf.DUMMYFUNCTION("""COMPUTED_VALUE"""),"Singapore")</f>
        <v>Singapore</v>
      </c>
      <c r="C208" s="8" t="str">
        <f>IFERROR(__xludf.DUMMYFUNCTION("""COMPUTED_VALUE"""),"Singapore")</f>
        <v>Singapore</v>
      </c>
      <c r="D208" s="8" t="str">
        <f>IFERROR(__xludf.DUMMYFUNCTION("""COMPUTED_VALUE"""),"China Enterprises Association (Singapore)")</f>
        <v>China Enterprises Association (Singapore)</v>
      </c>
      <c r="E208" s="9" t="str">
        <f>IFERROR(__xludf.DUMMYFUNCTION("""COMPUTED_VALUE"""),"http://www.cea.org.sg/")</f>
        <v>http://www.cea.org.sg/</v>
      </c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>
      <c r="A209" s="8" t="str">
        <f>IFERROR(__xludf.DUMMYFUNCTION("""COMPUTED_VALUE"""),"Chinese Taipei")</f>
        <v>Chinese Taipei</v>
      </c>
      <c r="B209" s="8"/>
      <c r="C209" s="8"/>
      <c r="D209" s="8" t="str">
        <f>IFERROR(__xludf.DUMMYFUNCTION("""COMPUTED_VALUE"""),"Taiwan External Trade Development Council")</f>
        <v>Taiwan External Trade Development Council</v>
      </c>
      <c r="E209" s="9" t="str">
        <f>IFERROR(__xludf.DUMMYFUNCTION("""COMPUTED_VALUE"""),"http://www.taitra.com.tw/")</f>
        <v>http://www.taitra.com.tw/</v>
      </c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>
      <c r="A210" s="8" t="str">
        <f>IFERROR(__xludf.DUMMYFUNCTION("""COMPUTED_VALUE"""),"Chinese Taipei")</f>
        <v>Chinese Taipei</v>
      </c>
      <c r="B210" s="8"/>
      <c r="C210" s="8"/>
      <c r="D210" s="8" t="str">
        <f>IFERROR(__xludf.DUMMYFUNCTION("""COMPUTED_VALUE"""),"Statistics Department, Ministry of the Interior")</f>
        <v>Statistics Department, Ministry of the Interior</v>
      </c>
      <c r="E210" s="9" t="str">
        <f>IFERROR(__xludf.DUMMYFUNCTION("""COMPUTED_VALUE"""),"https://www.moi.gov.tw/stat/")</f>
        <v>https://www.moi.gov.tw/stat/</v>
      </c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>
      <c r="A211" s="8" t="str">
        <f>IFERROR(__xludf.DUMMYFUNCTION("""COMPUTED_VALUE"""),"Chinese Taipei")</f>
        <v>Chinese Taipei</v>
      </c>
      <c r="B211" s="8"/>
      <c r="C211" s="8"/>
      <c r="D211" s="8" t="str">
        <f>IFERROR(__xludf.DUMMYFUNCTION("""COMPUTED_VALUE"""),"Statistics Department, Ministry of Economic Affairs")</f>
        <v>Statistics Department, Ministry of Economic Affairs</v>
      </c>
      <c r="E211" s="9" t="str">
        <f>IFERROR(__xludf.DUMMYFUNCTION("""COMPUTED_VALUE"""),"https://www.moea.gov.tw/MNS/dos/home/Home.aspx")</f>
        <v>https://www.moea.gov.tw/MNS/dos/home/Home.aspx</v>
      </c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>
      <c r="A212" s="8" t="str">
        <f>IFERROR(__xludf.DUMMYFUNCTION("""COMPUTED_VALUE"""),"Chinese Taipei")</f>
        <v>Chinese Taipei</v>
      </c>
      <c r="B212" s="8"/>
      <c r="C212" s="8"/>
      <c r="D212" s="8" t="str">
        <f>IFERROR(__xludf.DUMMYFUNCTION("""COMPUTED_VALUE"""),"Investment Bureau, Ministry of Economic Affairs")</f>
        <v>Investment Bureau, Ministry of Economic Affairs</v>
      </c>
      <c r="E212" s="9" t="str">
        <f>IFERROR(__xludf.DUMMYFUNCTION("""COMPUTED_VALUE"""),"https://www.dois.moea.gov.tw/")</f>
        <v>https://www.dois.moea.gov.tw/</v>
      </c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>
      <c r="A213" s="8" t="str">
        <f>IFERROR(__xludf.DUMMYFUNCTION("""COMPUTED_VALUE"""),"Chinese Taipei")</f>
        <v>Chinese Taipei</v>
      </c>
      <c r="B213" s="8"/>
      <c r="C213" s="8"/>
      <c r="D213" s="8" t="str">
        <f>IFERROR(__xludf.DUMMYFUNCTION("""COMPUTED_VALUE"""),"Small and Medium Enterprise Foundation, Taiwan")</f>
        <v>Small and Medium Enterprise Foundation, Taiwan</v>
      </c>
      <c r="E213" s="9" t="str">
        <f>IFERROR(__xludf.DUMMYFUNCTION("""COMPUTED_VALUE"""),"http://www.smeft.org.tw/index.html")</f>
        <v>http://www.smeft.org.tw/index.html</v>
      </c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>
      <c r="A214" s="8" t="str">
        <f>IFERROR(__xludf.DUMMYFUNCTION("""COMPUTED_VALUE"""),"Chinese Taipei")</f>
        <v>Chinese Taipei</v>
      </c>
      <c r="B214" s="8"/>
      <c r="C214" s="8"/>
      <c r="D214" s="8" t="str">
        <f>IFERROR(__xludf.DUMMYFUNCTION("""COMPUTED_VALUE"""),"Micro entrepreneurial phoenix")</f>
        <v>Micro entrepreneurial phoenix</v>
      </c>
      <c r="E214" s="9" t="str">
        <f>IFERROR(__xludf.DUMMYFUNCTION("""COMPUTED_VALUE"""),"https://beboss.wda.gov.tw/cht/index.php")</f>
        <v>https://beboss.wda.gov.tw/cht/index.php</v>
      </c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>
      <c r="A215" s="8" t="str">
        <f>IFERROR(__xludf.DUMMYFUNCTION("""COMPUTED_VALUE"""),"Chinese Taipei")</f>
        <v>Chinese Taipei</v>
      </c>
      <c r="B215" s="8"/>
      <c r="C215" s="8"/>
      <c r="D215" s="8" t="str">
        <f>IFERROR(__xludf.DUMMYFUNCTION("""COMPUTED_VALUE"""),"SME Learning Network")</f>
        <v>SME Learning Network</v>
      </c>
      <c r="E215" s="9" t="str">
        <f>IFERROR(__xludf.DUMMYFUNCTION("""COMPUTED_VALUE"""),"http://www.erpc.org.tw/")</f>
        <v>http://www.erpc.org.tw/</v>
      </c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>
      <c r="A216" s="8" t="str">
        <f>IFERROR(__xludf.DUMMYFUNCTION("""COMPUTED_VALUE"""),"Chinese Taipei")</f>
        <v>Chinese Taipei</v>
      </c>
      <c r="B216" s="8"/>
      <c r="C216" s="8"/>
      <c r="D216" s="8" t="str">
        <f>IFERROR(__xludf.DUMMYFUNCTION("""COMPUTED_VALUE"""),"Social Subcommittee of the Republic of China National SME")</f>
        <v>Social Subcommittee of the Republic of China National SME</v>
      </c>
      <c r="E216" s="9" t="str">
        <f>IFERROR(__xludf.DUMMYFUNCTION("""COMPUTED_VALUE"""),"http://www.nasme.org.tw")</f>
        <v>http://www.nasme.org.tw</v>
      </c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>
      <c r="A217" s="8" t="str">
        <f>IFERROR(__xludf.DUMMYFUNCTION("""COMPUTED_VALUE"""),"Chinese Taipei")</f>
        <v>Chinese Taipei</v>
      </c>
      <c r="B217" s="8"/>
      <c r="C217" s="8"/>
      <c r="D217" s="8" t="str">
        <f>IFERROR(__xludf.DUMMYFUNCTION("""COMPUTED_VALUE"""),"Economic Department SME")</f>
        <v>Economic Department SME</v>
      </c>
      <c r="E217" s="9" t="str">
        <f>IFERROR(__xludf.DUMMYFUNCTION("""COMPUTED_VALUE"""),"https://www.moeasmea.gov.tw/mp.asp?mp=2")</f>
        <v>https://www.moeasmea.gov.tw/mp.asp?mp=2</v>
      </c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>
      <c r="A218" s="8" t="str">
        <f>IFERROR(__xludf.DUMMYFUNCTION("""COMPUTED_VALUE"""),"Chinese Taipei")</f>
        <v>Chinese Taipei</v>
      </c>
      <c r="B218" s="8" t="str">
        <f>IFERROR(__xludf.DUMMYFUNCTION("""COMPUTED_VALUE"""),"Kaohsiung")</f>
        <v>Kaohsiung</v>
      </c>
      <c r="C218" s="8" t="str">
        <f>IFERROR(__xludf.DUMMYFUNCTION("""COMPUTED_VALUE"""),"Kaohsiung")</f>
        <v>Kaohsiung</v>
      </c>
      <c r="D218" s="8" t="str">
        <f>IFERROR(__xludf.DUMMYFUNCTION("""COMPUTED_VALUE"""),"Kaohsiung SME Association")</f>
        <v>Kaohsiung SME Association</v>
      </c>
      <c r="E218" s="9" t="str">
        <f>IFERROR(__xludf.DUMMYFUNCTION("""COMPUTED_VALUE"""),"http://www.khae.org/information.html")</f>
        <v>http://www.khae.org/information.html</v>
      </c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>
      <c r="A219" s="8" t="str">
        <f>IFERROR(__xludf.DUMMYFUNCTION("""COMPUTED_VALUE"""),"Chinese Taipei")</f>
        <v>Chinese Taipei</v>
      </c>
      <c r="B219" s="8" t="str">
        <f>IFERROR(__xludf.DUMMYFUNCTION("""COMPUTED_VALUE"""),"New Taipei")</f>
        <v>New Taipei</v>
      </c>
      <c r="C219" s="8" t="str">
        <f>IFERROR(__xludf.DUMMYFUNCTION("""COMPUTED_VALUE"""),"New Taipei")</f>
        <v>New Taipei</v>
      </c>
      <c r="D219" s="8" t="str">
        <f>IFERROR(__xludf.DUMMYFUNCTION("""COMPUTED_VALUE"""),"New Taipei City Economic Development Bureau")</f>
        <v>New Taipei City Economic Development Bureau</v>
      </c>
      <c r="E219" s="9" t="str">
        <f>IFERROR(__xludf.DUMMYFUNCTION("""COMPUTED_VALUE"""),"https://www.economic.ntpc.gov.tw/")</f>
        <v>https://www.economic.ntpc.gov.tw/</v>
      </c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>
      <c r="A220" s="8" t="str">
        <f>IFERROR(__xludf.DUMMYFUNCTION("""COMPUTED_VALUE"""),"Chinese Taipei")</f>
        <v>Chinese Taipei</v>
      </c>
      <c r="B220" s="8" t="str">
        <f>IFERROR(__xludf.DUMMYFUNCTION("""COMPUTED_VALUE"""),"New Taipei")</f>
        <v>New Taipei</v>
      </c>
      <c r="C220" s="8" t="str">
        <f>IFERROR(__xludf.DUMMYFUNCTION("""COMPUTED_VALUE"""),"New Taipei")</f>
        <v>New Taipei</v>
      </c>
      <c r="D220" s="8" t="str">
        <f>IFERROR(__xludf.DUMMYFUNCTION("""COMPUTED_VALUE"""),"New Taipei City Chamber of Commerce")</f>
        <v>New Taipei City Chamber of Commerce</v>
      </c>
      <c r="E220" s="9" t="str">
        <f>IFERROR(__xludf.DUMMYFUNCTION("""COMPUTED_VALUE"""),"http://www.tcoc.net.tw/")</f>
        <v>http://www.tcoc.net.tw/</v>
      </c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>
      <c r="A221" s="8" t="str">
        <f>IFERROR(__xludf.DUMMYFUNCTION("""COMPUTED_VALUE"""),"Australia")</f>
        <v>Australia</v>
      </c>
      <c r="B221" s="8"/>
      <c r="C221" s="8"/>
      <c r="D221" s="8" t="str">
        <f>IFERROR(__xludf.DUMMYFUNCTION("""COMPUTED_VALUE"""),"Trade Regulations of Australia")</f>
        <v>Trade Regulations of Australia</v>
      </c>
      <c r="E221" s="9" t="str">
        <f>IFERROR(__xludf.DUMMYFUNCTION("""COMPUTED_VALUE"""),"http://hong-kong-economy-research.hktdc.com/business-news/article/Small-Business-Resources/Trade-Regulations-of-Australia/sbr/en/1/1X46GO3X/1X006MWA.htm")</f>
        <v>http://hong-kong-economy-research.hktdc.com/business-news/article/Small-Business-Resources/Trade-Regulations-of-Australia/sbr/en/1/1X46GO3X/1X006MWA.htm</v>
      </c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>
      <c r="A222" s="8" t="str">
        <f>IFERROR(__xludf.DUMMYFUNCTION("""COMPUTED_VALUE"""),"People's Republic of China")</f>
        <v>People's Republic of China</v>
      </c>
      <c r="B222" s="8"/>
      <c r="C222" s="8"/>
      <c r="D222" s="8" t="str">
        <f>IFERROR(__xludf.DUMMYFUNCTION("""COMPUTED_VALUE"""),"Trade Regulations of China")</f>
        <v>Trade Regulations of China</v>
      </c>
      <c r="E222" s="9" t="str">
        <f>IFERROR(__xludf.DUMMYFUNCTION("""COMPUTED_VALUE"""),"http://hong-kong-economy-research.hktdc.com/business-news/article/Small-Business-Resources/Trade-Regulations-of-China/sbr/en/1/1X46GO3X/1X006MY8.htm")</f>
        <v>http://hong-kong-economy-research.hktdc.com/business-news/article/Small-Business-Resources/Trade-Regulations-of-China/sbr/en/1/1X46GO3X/1X006MY8.htm</v>
      </c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>
      <c r="A223" s="8" t="str">
        <f>IFERROR(__xludf.DUMMYFUNCTION("""COMPUTED_VALUE"""),"Japan")</f>
        <v>Japan</v>
      </c>
      <c r="B223" s="8"/>
      <c r="C223" s="8"/>
      <c r="D223" s="8" t="str">
        <f>IFERROR(__xludf.DUMMYFUNCTION("""COMPUTED_VALUE"""),"Trade Regulations of Japan")</f>
        <v>Trade Regulations of Japan</v>
      </c>
      <c r="E223" s="9" t="str">
        <f>IFERROR(__xludf.DUMMYFUNCTION("""COMPUTED_VALUE"""),"http://hong-kong-economy-research.hktdc.com/business-news/article/Small-Business-Resources/Trade-Regulations-of-Japan/sbr/en/1/1X46GO3X/1X006N03.htm")</f>
        <v>http://hong-kong-economy-research.hktdc.com/business-news/article/Small-Business-Resources/Trade-Regulations-of-Japan/sbr/en/1/1X46GO3X/1X006N03.htm</v>
      </c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>
      <c r="A224" s="8" t="str">
        <f>IFERROR(__xludf.DUMMYFUNCTION("""COMPUTED_VALUE"""),"Chinese Taipei")</f>
        <v>Chinese Taipei</v>
      </c>
      <c r="B224" s="8" t="str">
        <f>IFERROR(__xludf.DUMMYFUNCTION("""COMPUTED_VALUE"""),"Tainan")</f>
        <v>Tainan</v>
      </c>
      <c r="C224" s="8"/>
      <c r="D224" s="8" t="str">
        <f>IFERROR(__xludf.DUMMYFUNCTION("""COMPUTED_VALUE"""),"Tainan SMEs Service Group")</f>
        <v>Tainan SMEs Service Group</v>
      </c>
      <c r="E224" s="9" t="str">
        <f>IFERROR(__xludf.DUMMYFUNCTION("""COMPUTED_VALUE"""),"http://airp.org.tw/188/cht/index.php")</f>
        <v>http://airp.org.tw/188/cht/index.php</v>
      </c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>
      <c r="A225" s="8" t="str">
        <f>IFERROR(__xludf.DUMMYFUNCTION("""COMPUTED_VALUE"""),"Chinese Taipei")</f>
        <v>Chinese Taipei</v>
      </c>
      <c r="B225" s="8" t="str">
        <f>IFERROR(__xludf.DUMMYFUNCTION("""COMPUTED_VALUE"""),"Tainan")</f>
        <v>Tainan</v>
      </c>
      <c r="C225" s="8" t="str">
        <f>IFERROR(__xludf.DUMMYFUNCTION("""COMPUTED_VALUE"""),"Tainan")</f>
        <v>Tainan</v>
      </c>
      <c r="D225" s="8" t="str">
        <f>IFERROR(__xludf.DUMMYFUNCTION("""COMPUTED_VALUE"""),"Tainan Industrial Development &amp; Investment Promotion Committee")</f>
        <v>Tainan Industrial Development &amp; Investment Promotion Committee</v>
      </c>
      <c r="E225" s="9" t="str">
        <f>IFERROR(__xludf.DUMMYFUNCTION("""COMPUTED_VALUE"""),"http://idipc.tncg.gov.tw/profile.asp?le=tchinese")</f>
        <v>http://idipc.tncg.gov.tw/profile.asp?le=tchinese</v>
      </c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>
      <c r="A226" s="8" t="str">
        <f>IFERROR(__xludf.DUMMYFUNCTION("""COMPUTED_VALUE"""),"Chinese Taipei")</f>
        <v>Chinese Taipei</v>
      </c>
      <c r="B226" s="8" t="str">
        <f>IFERROR(__xludf.DUMMYFUNCTION("""COMPUTED_VALUE"""),"Tainan")</f>
        <v>Tainan</v>
      </c>
      <c r="C226" s="8" t="str">
        <f>IFERROR(__xludf.DUMMYFUNCTION("""COMPUTED_VALUE"""),"Tainan")</f>
        <v>Tainan</v>
      </c>
      <c r="D226" s="8" t="str">
        <f>IFERROR(__xludf.DUMMYFUNCTION("""COMPUTED_VALUE"""),"Tainan Government Economic Development Bureau")</f>
        <v>Tainan Government Economic Development Bureau</v>
      </c>
      <c r="E226" s="9" t="str">
        <f>IFERROR(__xludf.DUMMYFUNCTION("""COMPUTED_VALUE"""),"http://web.tainan.gov.tw//economic/default.asp")</f>
        <v>http://web.tainan.gov.tw//economic/default.asp</v>
      </c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>
      <c r="A227" s="8" t="str">
        <f>IFERROR(__xludf.DUMMYFUNCTION("""COMPUTED_VALUE"""),"Chinese Taipei")</f>
        <v>Chinese Taipei</v>
      </c>
      <c r="B227" s="8" t="str">
        <f>IFERROR(__xludf.DUMMYFUNCTION("""COMPUTED_VALUE"""),"Taoyuan")</f>
        <v>Taoyuan</v>
      </c>
      <c r="C227" s="8" t="str">
        <f>IFERROR(__xludf.DUMMYFUNCTION("""COMPUTED_VALUE"""),"Taoyuan")</f>
        <v>Taoyuan</v>
      </c>
      <c r="D227" s="8" t="str">
        <f>IFERROR(__xludf.DUMMYFUNCTION("""COMPUTED_VALUE"""),"Taoyuan City Industrial and Commercial Development Investment Policy")</f>
        <v>Taoyuan City Industrial and Commercial Development Investment Policy</v>
      </c>
      <c r="E227" s="9" t="str">
        <f>IFERROR(__xludf.DUMMYFUNCTION("""COMPUTED_VALUE"""),"http://icdipc.tycg.gov.tw/")</f>
        <v>http://icdipc.tycg.gov.tw/</v>
      </c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>
      <c r="A228" s="8" t="str">
        <f>IFERROR(__xludf.DUMMYFUNCTION("""COMPUTED_VALUE"""),"Chinese Taipei")</f>
        <v>Chinese Taipei</v>
      </c>
      <c r="B228" s="8" t="str">
        <f>IFERROR(__xludf.DUMMYFUNCTION("""COMPUTED_VALUE"""),"Taoyuan")</f>
        <v>Taoyuan</v>
      </c>
      <c r="C228" s="8" t="str">
        <f>IFERROR(__xludf.DUMMYFUNCTION("""COMPUTED_VALUE"""),"Taoyuan")</f>
        <v>Taoyuan</v>
      </c>
      <c r="D228" s="8" t="str">
        <f>IFERROR(__xludf.DUMMYFUNCTION("""COMPUTED_VALUE"""),"Taoyuan City Investment Service Center")</f>
        <v>Taoyuan City Investment Service Center</v>
      </c>
      <c r="E228" s="9" t="str">
        <f>IFERROR(__xludf.DUMMYFUNCTION("""COMPUTED_VALUE"""),"http://invest.tycg.gov.tw/index.jsp")</f>
        <v>http://invest.tycg.gov.tw/index.jsp</v>
      </c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>
      <c r="A229" s="8" t="str">
        <f>IFERROR(__xludf.DUMMYFUNCTION("""COMPUTED_VALUE"""),"Chinese Taipei")</f>
        <v>Chinese Taipei</v>
      </c>
      <c r="B229" s="8" t="str">
        <f>IFERROR(__xludf.DUMMYFUNCTION("""COMPUTED_VALUE"""),"Taichung")</f>
        <v>Taichung</v>
      </c>
      <c r="C229" s="8" t="str">
        <f>IFERROR(__xludf.DUMMYFUNCTION("""COMPUTED_VALUE"""),"Taichung")</f>
        <v>Taichung</v>
      </c>
      <c r="D229" s="8" t="str">
        <f>IFERROR(__xludf.DUMMYFUNCTION("""COMPUTED_VALUE"""),"Taichung Municipal Government Economic Development Bureau")</f>
        <v>Taichung Municipal Government Economic Development Bureau</v>
      </c>
      <c r="E229" s="9" t="str">
        <f>IFERROR(__xludf.DUMMYFUNCTION("""COMPUTED_VALUE"""),"https://www.economic.taichung.gov.tw/")</f>
        <v>https://www.economic.taichung.gov.tw/</v>
      </c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>
      <c r="A230" s="8" t="str">
        <f>IFERROR(__xludf.DUMMYFUNCTION("""COMPUTED_VALUE"""),"Chinese Taipei")</f>
        <v>Chinese Taipei</v>
      </c>
      <c r="B230" s="8" t="str">
        <f>IFERROR(__xludf.DUMMYFUNCTION("""COMPUTED_VALUE"""),"Taichung")</f>
        <v>Taichung</v>
      </c>
      <c r="C230" s="8" t="str">
        <f>IFERROR(__xludf.DUMMYFUNCTION("""COMPUTED_VALUE"""),"Taichung")</f>
        <v>Taichung</v>
      </c>
      <c r="D230" s="8" t="str">
        <f>IFERROR(__xludf.DUMMYFUNCTION("""COMPUTED_VALUE"""),"Taichung SME Association")</f>
        <v>Taichung SME Association</v>
      </c>
      <c r="E230" s="9" t="str">
        <f>IFERROR(__xludf.DUMMYFUNCTION("""COMPUTED_VALUE"""),"https://www.facebook.com/gtcasme/")</f>
        <v>https://www.facebook.com/gtcasme/</v>
      </c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>
      <c r="A231" s="8" t="str">
        <f>IFERROR(__xludf.DUMMYFUNCTION("""COMPUTED_VALUE"""),"Chinese Taipei")</f>
        <v>Chinese Taipei</v>
      </c>
      <c r="B231" s="8"/>
      <c r="C231" s="8"/>
      <c r="D231" s="8" t="str">
        <f>IFERROR(__xludf.DUMMYFUNCTION("""COMPUTED_VALUE"""),"Development Fund Business Angel Project, National Executive Yuan ")</f>
        <v>Development Fund Business Angel Project, National Executive Yuan </v>
      </c>
      <c r="E231" s="9" t="str">
        <f>IFERROR(__xludf.DUMMYFUNCTION("""COMPUTED_VALUE"""),"http://www.angel885.org.tw/")</f>
        <v>http://www.angel885.org.tw/</v>
      </c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>
      <c r="A232" s="8" t="str">
        <f>IFERROR(__xludf.DUMMYFUNCTION("""COMPUTED_VALUE"""),"Chinese Taipei")</f>
        <v>Chinese Taipei</v>
      </c>
      <c r="B232" s="8" t="str">
        <f>IFERROR(__xludf.DUMMYFUNCTION("""COMPUTED_VALUE"""),"New Taipei")</f>
        <v>New Taipei</v>
      </c>
      <c r="C232" s="8" t="str">
        <f>IFERROR(__xludf.DUMMYFUNCTION("""COMPUTED_VALUE"""),"New Taipei")</f>
        <v>New Taipei</v>
      </c>
      <c r="D232" s="8" t="str">
        <f>IFERROR(__xludf.DUMMYFUNCTION("""COMPUTED_VALUE"""),"New Taipei Innosquare (Chinese only)")</f>
        <v>New Taipei Innosquare (Chinese only)</v>
      </c>
      <c r="E232" s="9" t="str">
        <f>IFERROR(__xludf.DUMMYFUNCTION("""COMPUTED_VALUE"""),"http://www.innosquare.economic.ntpc.net.tw/site/")</f>
        <v>http://www.innosquare.economic.ntpc.net.tw/site/</v>
      </c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>
      <c r="A233" s="8" t="str">
        <f>IFERROR(__xludf.DUMMYFUNCTION("""COMPUTED_VALUE"""),"Chinese Taipei")</f>
        <v>Chinese Taipei</v>
      </c>
      <c r="B233" s="8"/>
      <c r="C233" s="8"/>
      <c r="D233" s="8" t="str">
        <f>IFERROR(__xludf.DUMMYFUNCTION("""COMPUTED_VALUE"""),"Titan Taiwan Innovation Technology Arena")</f>
        <v>Titan Taiwan Innovation Technology Arena</v>
      </c>
      <c r="E233" s="9" t="str">
        <f>IFERROR(__xludf.DUMMYFUNCTION("""COMPUTED_VALUE"""),"https://www.titan.org.tw/zh/")</f>
        <v>https://www.titan.org.tw/zh/</v>
      </c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>
      <c r="A234" s="8" t="str">
        <f>IFERROR(__xludf.DUMMYFUNCTION("""COMPUTED_VALUE"""),"Chinese Taipei")</f>
        <v>Chinese Taipei</v>
      </c>
      <c r="B234" s="8"/>
      <c r="C234" s="8"/>
      <c r="D234" s="8" t="str">
        <f>IFERROR(__xludf.DUMMYFUNCTION("""COMPUTED_VALUE"""),"Start Up Information, Small And Medium Enterprise Administration (Chinese only)")</f>
        <v>Start Up Information, Small And Medium Enterprise Administration (Chinese only)</v>
      </c>
      <c r="E234" s="9" t="str">
        <f>IFERROR(__xludf.DUMMYFUNCTION("""COMPUTED_VALUE"""),"https://sme.moeasmea.gov.tw/Startup/")</f>
        <v>https://sme.moeasmea.gov.tw/Startup/</v>
      </c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>
      <c r="A235" s="8" t="str">
        <f>IFERROR(__xludf.DUMMYFUNCTION("""COMPUTED_VALUE"""),"Chinese Taipei")</f>
        <v>Chinese Taipei</v>
      </c>
      <c r="B235" s="8"/>
      <c r="C235" s="8"/>
      <c r="D235" s="8" t="str">
        <f>IFERROR(__xludf.DUMMYFUNCTION("""COMPUTED_VALUE"""),"Government E-Procurement Network")</f>
        <v>Government E-Procurement Network</v>
      </c>
      <c r="E235" s="9" t="str">
        <f>IFERROR(__xludf.DUMMYFUNCTION("""COMPUTED_VALUE"""),"http://web.pcc.gov.tw/pishtml/pisindex.html")</f>
        <v>http://web.pcc.gov.tw/pishtml/pisindex.html</v>
      </c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>
      <c r="A236" s="8" t="str">
        <f>IFERROR(__xludf.DUMMYFUNCTION("""COMPUTED_VALUE"""),"APEC")</f>
        <v>APEC</v>
      </c>
      <c r="B236" s="8" t="str">
        <f>IFERROR(__xludf.DUMMYFUNCTION("""COMPUTED_VALUE"""),"APEC")</f>
        <v>APEC</v>
      </c>
      <c r="C236" s="8" t="str">
        <f>IFERROR(__xludf.DUMMYFUNCTION("""COMPUTED_VALUE"""),"APEC")</f>
        <v>APEC</v>
      </c>
      <c r="D236" s="8" t="str">
        <f>IFERROR(__xludf.DUMMYFUNCTION("""COMPUTED_VALUE"""),"We are Inoovation Center.")</f>
        <v>We are Inoovation Center.</v>
      </c>
      <c r="E236" s="9" t="str">
        <f>IFERROR(__xludf.DUMMYFUNCTION("""COMPUTED_VALUE"""),"http://www.apec-smeic.org/")</f>
        <v>http://www.apec-smeic.org/</v>
      </c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>
      <c r="A237" s="8" t="str">
        <f>IFERROR(__xludf.DUMMYFUNCTION("""COMPUTED_VALUE"""),"APEC")</f>
        <v>APEC</v>
      </c>
      <c r="B237" s="8" t="str">
        <f>IFERROR(__xludf.DUMMYFUNCTION("""COMPUTED_VALUE"""),"APEC")</f>
        <v>APEC</v>
      </c>
      <c r="C237" s="8" t="str">
        <f>IFERROR(__xludf.DUMMYFUNCTION("""COMPUTED_VALUE"""),"APEC")</f>
        <v>APEC</v>
      </c>
      <c r="D237" s="8" t="str">
        <f>IFERROR(__xludf.DUMMYFUNCTION("""COMPUTED_VALUE"""),"Asia-Pacific Economic Cooperation")</f>
        <v>Asia-Pacific Economic Cooperation</v>
      </c>
      <c r="E237" s="9" t="str">
        <f>IFERROR(__xludf.DUMMYFUNCTION("""COMPUTED_VALUE"""),"https://www.apec.org/")</f>
        <v>https://www.apec.org/</v>
      </c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>
      <c r="A238" s="8" t="str">
        <f>IFERROR(__xludf.DUMMYFUNCTION("""COMPUTED_VALUE"""),"ASEAN")</f>
        <v>ASEAN</v>
      </c>
      <c r="B238" s="8" t="str">
        <f>IFERROR(__xludf.DUMMYFUNCTION("""COMPUTED_VALUE"""),"ASEAN")</f>
        <v>ASEAN</v>
      </c>
      <c r="C238" s="8" t="str">
        <f>IFERROR(__xludf.DUMMYFUNCTION("""COMPUTED_VALUE"""),"ASEAN")</f>
        <v>ASEAN</v>
      </c>
      <c r="D238" s="8" t="str">
        <f>IFERROR(__xludf.DUMMYFUNCTION("""COMPUTED_VALUE"""),"Association of Southeast Asian Nations")</f>
        <v>Association of Southeast Asian Nations</v>
      </c>
      <c r="E238" s="9" t="str">
        <f>IFERROR(__xludf.DUMMYFUNCTION("""COMPUTED_VALUE"""),"https://asean.org/")</f>
        <v>https://asean.org/</v>
      </c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>
      <c r="A239" s="8" t="str">
        <f>IFERROR(__xludf.DUMMYFUNCTION("""COMPUTED_VALUE"""),"ASEAN")</f>
        <v>ASEAN</v>
      </c>
      <c r="B239" s="8" t="str">
        <f>IFERROR(__xludf.DUMMYFUNCTION("""COMPUTED_VALUE"""),"ASEAN")</f>
        <v>ASEAN</v>
      </c>
      <c r="C239" s="8" t="str">
        <f>IFERROR(__xludf.DUMMYFUNCTION("""COMPUTED_VALUE"""),"ASEAN")</f>
        <v>ASEAN</v>
      </c>
      <c r="D239" s="8" t="str">
        <f>IFERROR(__xludf.DUMMYFUNCTION("""COMPUTED_VALUE"""),"ASEAN We are Service Center")</f>
        <v>ASEAN We are Service Center</v>
      </c>
      <c r="E239" s="9" t="str">
        <f>IFERROR(__xludf.DUMMYFUNCTION("""COMPUTED_VALUE"""),"http://www.aseansme.org/home")</f>
        <v>http://www.aseansme.org/home</v>
      </c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>
      <c r="A240" s="8" t="str">
        <f>IFERROR(__xludf.DUMMYFUNCTION("""COMPUTED_VALUE"""),"APEC")</f>
        <v>APEC</v>
      </c>
      <c r="B240" s="8" t="str">
        <f>IFERROR(__xludf.DUMMYFUNCTION("""COMPUTED_VALUE"""),"APEC")</f>
        <v>APEC</v>
      </c>
      <c r="C240" s="8" t="str">
        <f>IFERROR(__xludf.DUMMYFUNCTION("""COMPUTED_VALUE"""),"APEC")</f>
        <v>APEC</v>
      </c>
      <c r="D240" s="8" t="str">
        <f>IFERROR(__xludf.DUMMYFUNCTION("""COMPUTED_VALUE"""),"APEC MSME Marketplace")</f>
        <v>APEC MSME Marketplace</v>
      </c>
      <c r="E240" s="9" t="str">
        <f>IFERROR(__xludf.DUMMYFUNCTION("""COMPUTED_VALUE"""),"https://apecmsmemarketplace.com/")</f>
        <v>https://apecmsmemarketplace.com/</v>
      </c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>
      <c r="A241" s="8" t="str">
        <f>IFERROR(__xludf.DUMMYFUNCTION("""COMPUTED_VALUE"""),"International")</f>
        <v>International</v>
      </c>
      <c r="B241" s="8" t="str">
        <f>IFERROR(__xludf.DUMMYFUNCTION("""COMPUTED_VALUE"""),"International")</f>
        <v>International</v>
      </c>
      <c r="C241" s="8" t="str">
        <f>IFERROR(__xludf.DUMMYFUNCTION("""COMPUTED_VALUE"""),"International")</f>
        <v>International</v>
      </c>
      <c r="D241" s="8" t="str">
        <f>IFERROR(__xludf.DUMMYFUNCTION("""COMPUTED_VALUE"""),"International Trade Centre")</f>
        <v>International Trade Centre</v>
      </c>
      <c r="E241" s="9" t="str">
        <f>IFERROR(__xludf.DUMMYFUNCTION("""COMPUTED_VALUE"""),"http://www.intracen.org/")</f>
        <v>http://www.intracen.org/</v>
      </c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>
      <c r="A242" s="8" t="str">
        <f>IFERROR(__xludf.DUMMYFUNCTION("""COMPUTED_VALUE"""),"International")</f>
        <v>International</v>
      </c>
      <c r="B242" s="8" t="str">
        <f>IFERROR(__xludf.DUMMYFUNCTION("""COMPUTED_VALUE"""),"International")</f>
        <v>International</v>
      </c>
      <c r="C242" s="8" t="str">
        <f>IFERROR(__xludf.DUMMYFUNCTION("""COMPUTED_VALUE"""),"International")</f>
        <v>International</v>
      </c>
      <c r="D242" s="8" t="str">
        <f>IFERROR(__xludf.DUMMYFUNCTION("""COMPUTED_VALUE"""),"The Federation of International Trade Association")</f>
        <v>The Federation of International Trade Association</v>
      </c>
      <c r="E242" s="9" t="str">
        <f>IFERROR(__xludf.DUMMYFUNCTION("""COMPUTED_VALUE"""),"http://fita.org")</f>
        <v>http://fita.org</v>
      </c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>
      <c r="A243" s="8" t="str">
        <f>IFERROR(__xludf.DUMMYFUNCTION("""COMPUTED_VALUE"""),"ASEAN")</f>
        <v>ASEAN</v>
      </c>
      <c r="B243" s="8" t="str">
        <f>IFERROR(__xludf.DUMMYFUNCTION("""COMPUTED_VALUE"""),"ASEAN")</f>
        <v>ASEAN</v>
      </c>
      <c r="C243" s="8" t="str">
        <f>IFERROR(__xludf.DUMMYFUNCTION("""COMPUTED_VALUE"""),"ASEAN")</f>
        <v>ASEAN</v>
      </c>
      <c r="D243" s="8" t="str">
        <f>IFERROR(__xludf.DUMMYFUNCTION("""COMPUTED_VALUE"""),"ASEAN We are Academy.")</f>
        <v>ASEAN We are Academy.</v>
      </c>
      <c r="E243" s="9" t="str">
        <f>IFERROR(__xludf.DUMMYFUNCTION("""COMPUTED_VALUE"""),"http://www.asean-sme-academy.org/")</f>
        <v>http://www.asean-sme-academy.org/</v>
      </c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>
      <c r="A244" s="8" t="str">
        <f>IFERROR(__xludf.DUMMYFUNCTION("""COMPUTED_VALUE"""),"International")</f>
        <v>International</v>
      </c>
      <c r="B244" s="8" t="str">
        <f>IFERROR(__xludf.DUMMYFUNCTION("""COMPUTED_VALUE"""),"International")</f>
        <v>International</v>
      </c>
      <c r="C244" s="8" t="str">
        <f>IFERROR(__xludf.DUMMYFUNCTION("""COMPUTED_VALUE"""),"International")</f>
        <v>International</v>
      </c>
      <c r="D244" s="9" t="str">
        <f>IFERROR(__xludf.DUMMYFUNCTION("""COMPUTED_VALUE"""),"Entrepreneur.com")</f>
        <v>Entrepreneur.com</v>
      </c>
      <c r="E244" s="9" t="str">
        <f>IFERROR(__xludf.DUMMYFUNCTION("""COMPUTED_VALUE"""),"https://www.entrepreneur.com/")</f>
        <v>https://www.entrepreneur.com/</v>
      </c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>
      <c r="A245" s="8" t="str">
        <f>IFERROR(__xludf.DUMMYFUNCTION("""COMPUTED_VALUE"""),"International")</f>
        <v>International</v>
      </c>
      <c r="B245" s="8" t="str">
        <f>IFERROR(__xludf.DUMMYFUNCTION("""COMPUTED_VALUE"""),"International")</f>
        <v>International</v>
      </c>
      <c r="C245" s="8" t="str">
        <f>IFERROR(__xludf.DUMMYFUNCTION("""COMPUTED_VALUE"""),"International")</f>
        <v>International</v>
      </c>
      <c r="D245" s="9" t="str">
        <f>IFERROR(__xludf.DUMMYFUNCTION("""COMPUTED_VALUE"""),"Entrepreneurship.org")</f>
        <v>Entrepreneurship.org</v>
      </c>
      <c r="E245" s="9" t="str">
        <f>IFERROR(__xludf.DUMMYFUNCTION("""COMPUTED_VALUE"""),"https://www.entrepreneurship.org/")</f>
        <v>https://www.entrepreneurship.org/</v>
      </c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>
      <c r="A246" s="8" t="str">
        <f>IFERROR(__xludf.DUMMYFUNCTION("""COMPUTED_VALUE"""),"The United States")</f>
        <v>The United States</v>
      </c>
      <c r="B246" s="8"/>
      <c r="C246" s="8"/>
      <c r="D246" s="8" t="str">
        <f>IFERROR(__xludf.DUMMYFUNCTION("""COMPUTED_VALUE"""),"National Business Incubation Association")</f>
        <v>National Business Incubation Association</v>
      </c>
      <c r="E246" s="9" t="str">
        <f>IFERROR(__xludf.DUMMYFUNCTION("""COMPUTED_VALUE"""),"https://inbia.org/")</f>
        <v>https://inbia.org/</v>
      </c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>
      <c r="A247" s="8" t="str">
        <f>IFERROR(__xludf.DUMMYFUNCTION("""COMPUTED_VALUE"""),"International")</f>
        <v>International</v>
      </c>
      <c r="B247" s="8" t="str">
        <f>IFERROR(__xludf.DUMMYFUNCTION("""COMPUTED_VALUE"""),"International")</f>
        <v>International</v>
      </c>
      <c r="C247" s="8" t="str">
        <f>IFERROR(__xludf.DUMMYFUNCTION("""COMPUTED_VALUE"""),"International")</f>
        <v>International</v>
      </c>
      <c r="D247" s="8" t="str">
        <f>IFERROR(__xludf.DUMMYFUNCTION("""COMPUTED_VALUE"""),"Economy &amp; Growth Data, WorldBank")</f>
        <v>Economy &amp; Growth Data, WorldBank</v>
      </c>
      <c r="E247" s="9" t="str">
        <f>IFERROR(__xludf.DUMMYFUNCTION("""COMPUTED_VALUE"""),"https://data.worldbank.org/topic/economy-and-growth")</f>
        <v>https://data.worldbank.org/topic/economy-and-growth</v>
      </c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>
      <c r="A248" s="8" t="str">
        <f>IFERROR(__xludf.DUMMYFUNCTION("""COMPUTED_VALUE"""),"Malaysia")</f>
        <v>Malaysia</v>
      </c>
      <c r="B248" s="8"/>
      <c r="C248" s="8"/>
      <c r="D248" s="8" t="str">
        <f>IFERROR(__xludf.DUMMYFUNCTION("""COMPUTED_VALUE"""),"We are Association of Malaysia")</f>
        <v>We are Association of Malaysia</v>
      </c>
      <c r="E248" s="9" t="str">
        <f>IFERROR(__xludf.DUMMYFUNCTION("""COMPUTED_VALUE"""),"http://smeam.org/")</f>
        <v>http://smeam.org/</v>
      </c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>
      <c r="A249" s="8" t="str">
        <f>IFERROR(__xludf.DUMMYFUNCTION("""COMPUTED_VALUE"""),"Malaysia")</f>
        <v>Malaysia</v>
      </c>
      <c r="B249" s="8"/>
      <c r="C249" s="8"/>
      <c r="D249" s="8" t="str">
        <f>IFERROR(__xludf.DUMMYFUNCTION("""COMPUTED_VALUE"""),"Malaysia External Trade Development Corporation")</f>
        <v>Malaysia External Trade Development Corporation</v>
      </c>
      <c r="E249" s="9" t="str">
        <f>IFERROR(__xludf.DUMMYFUNCTION("""COMPUTED_VALUE"""),"http://www.matrade.gov.my/en/")</f>
        <v>http://www.matrade.gov.my/en/</v>
      </c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>
      <c r="A250" s="8" t="str">
        <f>IFERROR(__xludf.DUMMYFUNCTION("""COMPUTED_VALUE"""),"Malaysia")</f>
        <v>Malaysia</v>
      </c>
      <c r="B250" s="8"/>
      <c r="C250" s="8"/>
      <c r="D250" s="8" t="str">
        <f>IFERROR(__xludf.DUMMYFUNCTION("""COMPUTED_VALUE"""),"Malaysia Investment Development Authority")</f>
        <v>Malaysia Investment Development Authority</v>
      </c>
      <c r="E250" s="9" t="str">
        <f>IFERROR(__xludf.DUMMYFUNCTION("""COMPUTED_VALUE"""),"http://www.mida.gov.my/home/")</f>
        <v>http://www.mida.gov.my/home/</v>
      </c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>
      <c r="A251" s="8" t="str">
        <f>IFERROR(__xludf.DUMMYFUNCTION("""COMPUTED_VALUE"""),"Malaysia")</f>
        <v>Malaysia</v>
      </c>
      <c r="B251" s="8"/>
      <c r="C251" s="8"/>
      <c r="D251" s="8" t="str">
        <f>IFERROR(__xludf.DUMMYFUNCTION("""COMPUTED_VALUE"""),"The National Chamber of Commerce and Industry of Malaysia")</f>
        <v>The National Chamber of Commerce and Industry of Malaysia</v>
      </c>
      <c r="E251" s="9" t="str">
        <f>IFERROR(__xludf.DUMMYFUNCTION("""COMPUTED_VALUE"""),"http://www.nccim.org.my/")</f>
        <v>http://www.nccim.org.my/</v>
      </c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>
      <c r="A252" s="8" t="str">
        <f>IFERROR(__xludf.DUMMYFUNCTION("""COMPUTED_VALUE"""),"Malaysia")</f>
        <v>Malaysia</v>
      </c>
      <c r="B252" s="8" t="str">
        <f>IFERROR(__xludf.DUMMYFUNCTION("""COMPUTED_VALUE"""),"Kuala Lumpur")</f>
        <v>Kuala Lumpur</v>
      </c>
      <c r="C252" s="8" t="str">
        <f>IFERROR(__xludf.DUMMYFUNCTION("""COMPUTED_VALUE"""),"Kuala Lumpur")</f>
        <v>Kuala Lumpur</v>
      </c>
      <c r="D252" s="8" t="str">
        <f>IFERROR(__xludf.DUMMYFUNCTION("""COMPUTED_VALUE"""),"Kuala Lumpur Malay Chamber")</f>
        <v>Kuala Lumpur Malay Chamber</v>
      </c>
      <c r="E252" s="9" t="str">
        <f>IFERROR(__xludf.DUMMYFUNCTION("""COMPUTED_VALUE"""),"https://klmcc.org/")</f>
        <v>https://klmcc.org/</v>
      </c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>
      <c r="A253" s="8" t="str">
        <f>IFERROR(__xludf.DUMMYFUNCTION("""COMPUTED_VALUE"""),"Chile")</f>
        <v>Chile</v>
      </c>
      <c r="B253" s="8"/>
      <c r="C253" s="8"/>
      <c r="D253" s="8" t="str">
        <f>IFERROR(__xludf.DUMMYFUNCTION("""COMPUTED_VALUE"""),"Ministry of Economy, Development and Tourism")</f>
        <v>Ministry of Economy, Development and Tourism</v>
      </c>
      <c r="E253" s="9" t="str">
        <f>IFERROR(__xludf.DUMMYFUNCTION("""COMPUTED_VALUE"""),"http://www.economia.gob.cl/")</f>
        <v>http://www.economia.gob.cl/</v>
      </c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>
      <c r="A254" s="8" t="str">
        <f>IFERROR(__xludf.DUMMYFUNCTION("""COMPUTED_VALUE"""),"Republic of Korea")</f>
        <v>Republic of Korea</v>
      </c>
      <c r="B254" s="8"/>
      <c r="C254" s="8"/>
      <c r="D254" s="8" t="str">
        <f>IFERROR(__xludf.DUMMYFUNCTION("""COMPUTED_VALUE"""),"Ministry of Trade, industry and Energy")</f>
        <v>Ministry of Trade, industry and Energy</v>
      </c>
      <c r="E254" s="9" t="str">
        <f>IFERROR(__xludf.DUMMYFUNCTION("""COMPUTED_VALUE"""),"http://english.motie.go.kr/www/main.do")</f>
        <v>http://english.motie.go.kr/www/main.do</v>
      </c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>
      <c r="A255" s="8" t="str">
        <f>IFERROR(__xludf.DUMMYFUNCTION("""COMPUTED_VALUE"""),"Republic of Korea")</f>
        <v>Republic of Korea</v>
      </c>
      <c r="B255" s="8"/>
      <c r="C255" s="8"/>
      <c r="D255" s="8" t="str">
        <f>IFERROR(__xludf.DUMMYFUNCTION("""COMPUTED_VALUE"""),"Ministry of SMEs and Startups")</f>
        <v>Ministry of SMEs and Startups</v>
      </c>
      <c r="E255" s="9" t="str">
        <f>IFERROR(__xludf.DUMMYFUNCTION("""COMPUTED_VALUE"""),"http://www.mss.go.kr/site/eng/main.do")</f>
        <v>http://www.mss.go.kr/site/eng/main.do</v>
      </c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>
      <c r="A256" s="8" t="str">
        <f>IFERROR(__xludf.DUMMYFUNCTION("""COMPUTED_VALUE"""),"Republic of Korea")</f>
        <v>Republic of Korea</v>
      </c>
      <c r="B256" s="8"/>
      <c r="C256" s="8"/>
      <c r="D256" s="8" t="str">
        <f>IFERROR(__xludf.DUMMYFUNCTION("""COMPUTED_VALUE"""),"Korea Federation of SMEs")</f>
        <v>Korea Federation of SMEs</v>
      </c>
      <c r="E256" s="9" t="str">
        <f>IFERROR(__xludf.DUMMYFUNCTION("""COMPUTED_VALUE"""),"https://www.kbiz.or.kr/home/homeIndex.do?menuCode=eng")</f>
        <v>https://www.kbiz.or.kr/home/homeIndex.do?menuCode=eng</v>
      </c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>
      <c r="A257" s="8" t="str">
        <f>IFERROR(__xludf.DUMMYFUNCTION("""COMPUTED_VALUE"""),"Republic of Korea")</f>
        <v>Republic of Korea</v>
      </c>
      <c r="B257" s="8"/>
      <c r="C257" s="8"/>
      <c r="D257" s="8" t="str">
        <f>IFERROR(__xludf.DUMMYFUNCTION("""COMPUTED_VALUE"""),"Korea Trade-Investment Promotion Agency")</f>
        <v>Korea Trade-Investment Promotion Agency</v>
      </c>
      <c r="E257" s="9" t="str">
        <f>IFERROR(__xludf.DUMMYFUNCTION("""COMPUTED_VALUE"""),"http://english.kotra.or.kr/foreign/main/KHEMUI010M.html?LOCALE=en")</f>
        <v>http://english.kotra.or.kr/foreign/main/KHEMUI010M.html?LOCALE=en</v>
      </c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>
      <c r="A258" s="8" t="str">
        <f>IFERROR(__xludf.DUMMYFUNCTION("""COMPUTED_VALUE"""),"Mexico")</f>
        <v>Mexico</v>
      </c>
      <c r="B258" s="8"/>
      <c r="C258" s="8"/>
      <c r="D258" s="8" t="str">
        <f>IFERROR(__xludf.DUMMYFUNCTION("""COMPUTED_VALUE"""),"Secretariat of Economy")</f>
        <v>Secretariat of Economy</v>
      </c>
      <c r="E258" s="9" t="str">
        <f>IFERROR(__xludf.DUMMYFUNCTION("""COMPUTED_VALUE"""),"https://www.gob.mx/se")</f>
        <v>https://www.gob.mx/se</v>
      </c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>
      <c r="A259" s="8" t="str">
        <f>IFERROR(__xludf.DUMMYFUNCTION("""COMPUTED_VALUE"""),"New Zealand")</f>
        <v>New Zealand</v>
      </c>
      <c r="B259" s="8"/>
      <c r="C259" s="8"/>
      <c r="D259" s="8" t="str">
        <f>IFERROR(__xludf.DUMMYFUNCTION("""COMPUTED_VALUE"""),"BusinessNZ")</f>
        <v>BusinessNZ</v>
      </c>
      <c r="E259" s="9" t="str">
        <f>IFERROR(__xludf.DUMMYFUNCTION("""COMPUTED_VALUE"""),"https://www.businessnz.org.nz/")</f>
        <v>https://www.businessnz.org.nz/</v>
      </c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>
      <c r="A260" s="8" t="str">
        <f>IFERROR(__xludf.DUMMYFUNCTION("""COMPUTED_VALUE"""),"New Zealand")</f>
        <v>New Zealand</v>
      </c>
      <c r="B260" s="8"/>
      <c r="C260" s="8"/>
      <c r="D260" s="9" t="str">
        <f>IFERROR(__xludf.DUMMYFUNCTION("""COMPUTED_VALUE"""),"Business.govt.nz")</f>
        <v>Business.govt.nz</v>
      </c>
      <c r="E260" s="9" t="str">
        <f>IFERROR(__xludf.DUMMYFUNCTION("""COMPUTED_VALUE"""),"https://www.business.govt.nz")</f>
        <v>https://www.business.govt.nz</v>
      </c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>
      <c r="A261" s="8" t="str">
        <f>IFERROR(__xludf.DUMMYFUNCTION("""COMPUTED_VALUE"""),"New Zealand")</f>
        <v>New Zealand</v>
      </c>
      <c r="B261" s="8"/>
      <c r="C261" s="8"/>
      <c r="D261" s="8" t="str">
        <f>IFERROR(__xludf.DUMMYFUNCTION("""COMPUTED_VALUE"""),"Ministry of Business, Innovation and Employment")</f>
        <v>Ministry of Business, Innovation and Employment</v>
      </c>
      <c r="E261" s="9" t="str">
        <f>IFERROR(__xludf.DUMMYFUNCTION("""COMPUTED_VALUE"""),"https://www.mbie.govt.nz/")</f>
        <v>https://www.mbie.govt.nz/</v>
      </c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>
      <c r="A262" s="8" t="str">
        <f>IFERROR(__xludf.DUMMYFUNCTION("""COMPUTED_VALUE"""),"New Zealand")</f>
        <v>New Zealand</v>
      </c>
      <c r="B262" s="8"/>
      <c r="C262" s="8"/>
      <c r="D262" s="8" t="str">
        <f>IFERROR(__xludf.DUMMYFUNCTION("""COMPUTED_VALUE"""),"New Zealand Chamber Of Commerce")</f>
        <v>New Zealand Chamber Of Commerce</v>
      </c>
      <c r="E262" s="9" t="str">
        <f>IFERROR(__xludf.DUMMYFUNCTION("""COMPUTED_VALUE"""),"https://www.newzealandchambers.co.nz/")</f>
        <v>https://www.newzealandchambers.co.nz/</v>
      </c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>
      <c r="A263" s="8" t="str">
        <f>IFERROR(__xludf.DUMMYFUNCTION("""COMPUTED_VALUE"""),"The Philippines")</f>
        <v>The Philippines</v>
      </c>
      <c r="B263" s="8"/>
      <c r="C263" s="8"/>
      <c r="D263" s="8" t="str">
        <f>IFERROR(__xludf.DUMMYFUNCTION("""COMPUTED_VALUE"""),"Department of Trade and Industry")</f>
        <v>Department of Trade and Industry</v>
      </c>
      <c r="E263" s="9" t="str">
        <f>IFERROR(__xludf.DUMMYFUNCTION("""COMPUTED_VALUE"""),"https://www.dti.gov.ph")</f>
        <v>https://www.dti.gov.ph</v>
      </c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>
      <c r="A264" s="8" t="str">
        <f>IFERROR(__xludf.DUMMYFUNCTION("""COMPUTED_VALUE"""),"Russia")</f>
        <v>Russia</v>
      </c>
      <c r="B264" s="8"/>
      <c r="C264" s="8"/>
      <c r="D264" s="8" t="str">
        <f>IFERROR(__xludf.DUMMYFUNCTION("""COMPUTED_VALUE"""),"The Russian Association of Small and Medium Enterprises")</f>
        <v>The Russian Association of Small and Medium Enterprises</v>
      </c>
      <c r="E264" s="9" t="str">
        <f>IFERROR(__xludf.DUMMYFUNCTION("""COMPUTED_VALUE"""),"http://www.rasme.ru/")</f>
        <v>http://www.rasme.ru/</v>
      </c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>
      <c r="A265" s="8" t="str">
        <f>IFERROR(__xludf.DUMMYFUNCTION("""COMPUTED_VALUE"""),"Russia")</f>
        <v>Russia</v>
      </c>
      <c r="B265" s="8"/>
      <c r="C265" s="8"/>
      <c r="D265" s="8" t="str">
        <f>IFERROR(__xludf.DUMMYFUNCTION("""COMPUTED_VALUE"""),"All-Russian non-governmental organization of small and medium business")</f>
        <v>All-Russian non-governmental organization of small and medium business</v>
      </c>
      <c r="E265" s="9" t="str">
        <f>IFERROR(__xludf.DUMMYFUNCTION("""COMPUTED_VALUE"""),"http://opora.ru/en/")</f>
        <v>http://opora.ru/en/</v>
      </c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>
      <c r="A266" s="8" t="str">
        <f>IFERROR(__xludf.DUMMYFUNCTION("""COMPUTED_VALUE"""),"Russia")</f>
        <v>Russia</v>
      </c>
      <c r="B266" s="8"/>
      <c r="C266" s="8"/>
      <c r="D266" s="8" t="str">
        <f>IFERROR(__xludf.DUMMYFUNCTION("""COMPUTED_VALUE"""),"Federal Web Portal For Small And Medium Sized Enterprises")</f>
        <v>Federal Web Portal For Small And Medium Sized Enterprises</v>
      </c>
      <c r="E266" s="9" t="str">
        <f>IFERROR(__xludf.DUMMYFUNCTION("""COMPUTED_VALUE"""),"http://en.smb.gov.ru/sme/")</f>
        <v>http://en.smb.gov.ru/sme/</v>
      </c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>
      <c r="A267" s="8" t="str">
        <f>IFERROR(__xludf.DUMMYFUNCTION("""COMPUTED_VALUE"""),"Russia")</f>
        <v>Russia</v>
      </c>
      <c r="B267" s="8"/>
      <c r="C267" s="8"/>
      <c r="D267" s="8" t="str">
        <f>IFERROR(__xludf.DUMMYFUNCTION("""COMPUTED_VALUE"""),"Ministry Of Economic Development Of The Russian Federation")</f>
        <v>Ministry Of Economic Development Of The Russian Federation</v>
      </c>
      <c r="E267" s="9" t="str">
        <f>IFERROR(__xludf.DUMMYFUNCTION("""COMPUTED_VALUE"""),"http://economy.gov.ru/en/home")</f>
        <v>http://economy.gov.ru/en/home</v>
      </c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>
      <c r="A268" s="8" t="str">
        <f>IFERROR(__xludf.DUMMYFUNCTION("""COMPUTED_VALUE"""),"Thailand")</f>
        <v>Thailand</v>
      </c>
      <c r="B268" s="8"/>
      <c r="C268" s="8"/>
      <c r="D268" s="8" t="str">
        <f>IFERROR(__xludf.DUMMYFUNCTION("""COMPUTED_VALUE"""),"Office of Small and Medium Enterprises Promotion")</f>
        <v>Office of Small and Medium Enterprises Promotion</v>
      </c>
      <c r="E268" s="9" t="str">
        <f>IFERROR(__xludf.DUMMYFUNCTION("""COMPUTED_VALUE"""),"http://www.sme.go.th/en/")</f>
        <v>http://www.sme.go.th/en/</v>
      </c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>
      <c r="A269" s="8" t="str">
        <f>IFERROR(__xludf.DUMMYFUNCTION("""COMPUTED_VALUE"""),"Thailand")</f>
        <v>Thailand</v>
      </c>
      <c r="B269" s="8"/>
      <c r="C269" s="8"/>
      <c r="D269" s="8" t="str">
        <f>IFERROR(__xludf.DUMMYFUNCTION("""COMPUTED_VALUE"""),"Thailand SME Development Project")</f>
        <v>Thailand SME Development Project</v>
      </c>
      <c r="E269" s="9" t="str">
        <f>IFERROR(__xludf.DUMMYFUNCTION("""COMPUTED_VALUE"""),"http://www.thailandsmedevelopment.com/")</f>
        <v>http://www.thailandsmedevelopment.com/</v>
      </c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hyperlinks>
    <hyperlink r:id="rId1" ref="E2"/>
    <hyperlink r:id="rId2" ref="E3"/>
    <hyperlink r:id="rId3" ref="E4"/>
    <hyperlink r:id="rId4" ref="D5"/>
    <hyperlink r:id="rId5" ref="E5"/>
    <hyperlink r:id="rId6" ref="E6"/>
    <hyperlink r:id="rId7" ref="E7"/>
    <hyperlink r:id="rId8" ref="E8"/>
    <hyperlink r:id="rId9" ref="E9"/>
    <hyperlink r:id="rId10" ref="E10"/>
    <hyperlink r:id="rId11" ref="E11"/>
    <hyperlink r:id="rId12" ref="E12"/>
    <hyperlink r:id="rId13" ref="E13"/>
    <hyperlink r:id="rId14" ref="E14"/>
    <hyperlink r:id="rId15" ref="E15"/>
    <hyperlink r:id="rId16" ref="E16"/>
    <hyperlink r:id="rId17" ref="E17"/>
    <hyperlink r:id="rId18" ref="E18"/>
    <hyperlink r:id="rId19" ref="E19"/>
    <hyperlink r:id="rId20" ref="E20"/>
    <hyperlink r:id="rId21" ref="E21"/>
    <hyperlink r:id="rId22" ref="E22"/>
    <hyperlink r:id="rId23" ref="E23"/>
    <hyperlink r:id="rId24" ref="E24"/>
    <hyperlink r:id="rId25" ref="E25"/>
    <hyperlink r:id="rId26" ref="E26"/>
    <hyperlink r:id="rId27" ref="E27"/>
    <hyperlink r:id="rId28" ref="E28"/>
    <hyperlink r:id="rId29" ref="E29"/>
    <hyperlink r:id="rId30" ref="E30"/>
    <hyperlink r:id="rId31" ref="E31"/>
    <hyperlink r:id="rId32" ref="E32"/>
    <hyperlink r:id="rId33" ref="E33"/>
    <hyperlink r:id="rId34" ref="E34"/>
    <hyperlink r:id="rId35" ref="E35"/>
    <hyperlink r:id="rId36" ref="E36"/>
    <hyperlink r:id="rId37" ref="E37"/>
    <hyperlink r:id="rId38" ref="E38"/>
    <hyperlink r:id="rId39" ref="E39"/>
    <hyperlink r:id="rId40" ref="E40"/>
    <hyperlink r:id="rId41" ref="E41"/>
    <hyperlink r:id="rId42" ref="E42"/>
    <hyperlink r:id="rId43" ref="E43"/>
    <hyperlink r:id="rId44" ref="E44"/>
    <hyperlink r:id="rId45" ref="E45"/>
    <hyperlink r:id="rId46" ref="E46"/>
    <hyperlink r:id="rId47" ref="E47"/>
    <hyperlink r:id="rId48" ref="E48"/>
    <hyperlink r:id="rId49" ref="E49"/>
    <hyperlink r:id="rId50" location="ad-image-0" ref="E50"/>
    <hyperlink r:id="rId51" ref="E51"/>
    <hyperlink r:id="rId52" ref="E52"/>
    <hyperlink r:id="rId53" ref="E53"/>
    <hyperlink r:id="rId54" ref="E54"/>
    <hyperlink r:id="rId55" ref="E55"/>
    <hyperlink r:id="rId56" ref="E56"/>
    <hyperlink r:id="rId57" ref="E57"/>
    <hyperlink r:id="rId58" ref="E58"/>
    <hyperlink r:id="rId59" ref="E59"/>
    <hyperlink r:id="rId60" ref="E60"/>
    <hyperlink r:id="rId61" ref="E61"/>
    <hyperlink r:id="rId62" ref="E62"/>
    <hyperlink r:id="rId63" ref="E63"/>
    <hyperlink r:id="rId64" ref="E64"/>
    <hyperlink r:id="rId65" ref="E65"/>
    <hyperlink r:id="rId66" ref="E66"/>
    <hyperlink r:id="rId67" ref="E67"/>
    <hyperlink r:id="rId68" ref="E68"/>
    <hyperlink r:id="rId69" ref="E69"/>
    <hyperlink r:id="rId70" ref="E70"/>
    <hyperlink r:id="rId71" ref="E71"/>
    <hyperlink r:id="rId72" ref="E72"/>
    <hyperlink r:id="rId73" ref="E73"/>
    <hyperlink r:id="rId74" ref="E74"/>
    <hyperlink r:id="rId75" ref="E75"/>
    <hyperlink r:id="rId76" ref="E76"/>
    <hyperlink r:id="rId77" ref="E77"/>
    <hyperlink r:id="rId78" ref="E78"/>
    <hyperlink r:id="rId79" ref="E79"/>
    <hyperlink r:id="rId80" ref="E80"/>
    <hyperlink r:id="rId81" ref="E81"/>
    <hyperlink r:id="rId82" ref="E82"/>
    <hyperlink r:id="rId83" ref="E83"/>
    <hyperlink r:id="rId84" ref="E84"/>
    <hyperlink r:id="rId85" ref="E85"/>
    <hyperlink r:id="rId86" ref="E86"/>
    <hyperlink r:id="rId87" ref="E87"/>
    <hyperlink r:id="rId88" ref="E88"/>
    <hyperlink r:id="rId89" ref="E89"/>
    <hyperlink r:id="rId90" ref="E90"/>
    <hyperlink r:id="rId91" ref="E91"/>
    <hyperlink r:id="rId92" ref="E92"/>
    <hyperlink r:id="rId93" ref="E93"/>
    <hyperlink r:id="rId94" ref="E94"/>
    <hyperlink r:id="rId95" ref="E95"/>
    <hyperlink r:id="rId96" ref="E96"/>
    <hyperlink r:id="rId97" ref="E97"/>
    <hyperlink r:id="rId98" ref="E98"/>
    <hyperlink r:id="rId99" ref="E99"/>
    <hyperlink r:id="rId100" ref="E100"/>
    <hyperlink r:id="rId101" ref="E101"/>
    <hyperlink r:id="rId102" ref="E102"/>
    <hyperlink r:id="rId103" ref="E103"/>
    <hyperlink r:id="rId104" ref="E104"/>
    <hyperlink r:id="rId105" ref="E105"/>
    <hyperlink r:id="rId106" ref="E106"/>
    <hyperlink r:id="rId107" ref="E107"/>
    <hyperlink r:id="rId108" ref="E108"/>
    <hyperlink r:id="rId109" ref="E109"/>
    <hyperlink r:id="rId110" ref="E110"/>
    <hyperlink r:id="rId111" ref="E111"/>
    <hyperlink r:id="rId112" ref="E112"/>
    <hyperlink r:id="rId113" ref="E113"/>
    <hyperlink r:id="rId114" ref="E114"/>
    <hyperlink r:id="rId115" ref="E115"/>
    <hyperlink r:id="rId116" ref="E116"/>
    <hyperlink r:id="rId117" ref="E117"/>
    <hyperlink r:id="rId118" ref="E118"/>
    <hyperlink r:id="rId119" ref="E119"/>
    <hyperlink r:id="rId120" ref="E120"/>
    <hyperlink r:id="rId121" ref="E121"/>
    <hyperlink r:id="rId122" ref="E122"/>
    <hyperlink r:id="rId123" ref="E123"/>
    <hyperlink r:id="rId124" ref="E124"/>
    <hyperlink r:id="rId125" ref="E125"/>
    <hyperlink r:id="rId126" ref="E126"/>
    <hyperlink r:id="rId127" ref="E127"/>
    <hyperlink r:id="rId128" ref="E128"/>
    <hyperlink r:id="rId129" ref="E129"/>
    <hyperlink r:id="rId130" ref="E130"/>
    <hyperlink r:id="rId131" ref="E131"/>
    <hyperlink r:id="rId132" ref="E132"/>
    <hyperlink r:id="rId133" ref="E133"/>
    <hyperlink r:id="rId134" ref="E134"/>
    <hyperlink r:id="rId135" ref="E135"/>
    <hyperlink r:id="rId136" ref="E136"/>
    <hyperlink r:id="rId137" ref="E137"/>
    <hyperlink r:id="rId138" ref="E138"/>
    <hyperlink r:id="rId139" ref="E139"/>
    <hyperlink r:id="rId140" ref="E140"/>
    <hyperlink r:id="rId141" ref="E141"/>
    <hyperlink r:id="rId142" ref="E142"/>
    <hyperlink r:id="rId143" ref="E143"/>
    <hyperlink r:id="rId144" ref="E144"/>
    <hyperlink r:id="rId145" ref="E145"/>
    <hyperlink r:id="rId146" ref="E146"/>
    <hyperlink r:id="rId147" ref="E147"/>
    <hyperlink r:id="rId148" ref="E148"/>
    <hyperlink r:id="rId149" ref="E149"/>
    <hyperlink r:id="rId150" ref="E150"/>
    <hyperlink r:id="rId151" ref="E151"/>
    <hyperlink r:id="rId152" ref="E152"/>
    <hyperlink r:id="rId153" ref="E153"/>
    <hyperlink r:id="rId154" ref="E154"/>
    <hyperlink r:id="rId155" ref="E155"/>
    <hyperlink r:id="rId156" ref="E156"/>
    <hyperlink r:id="rId157" ref="E157"/>
    <hyperlink r:id="rId158" ref="E158"/>
    <hyperlink r:id="rId159" ref="E159"/>
    <hyperlink r:id="rId160" ref="E160"/>
    <hyperlink r:id="rId161" ref="E161"/>
    <hyperlink r:id="rId162" ref="E162"/>
    <hyperlink r:id="rId163" ref="E163"/>
    <hyperlink r:id="rId164" ref="E164"/>
    <hyperlink r:id="rId165" ref="E165"/>
    <hyperlink r:id="rId166" ref="E166"/>
    <hyperlink r:id="rId167" ref="E167"/>
    <hyperlink r:id="rId168" ref="E168"/>
    <hyperlink r:id="rId169" ref="E169"/>
    <hyperlink r:id="rId170" ref="E170"/>
    <hyperlink r:id="rId171" ref="E171"/>
    <hyperlink r:id="rId172" ref="E172"/>
    <hyperlink r:id="rId173" ref="E173"/>
    <hyperlink r:id="rId174" ref="E174"/>
    <hyperlink r:id="rId175" ref="E175"/>
    <hyperlink r:id="rId176" ref="E176"/>
    <hyperlink r:id="rId177" ref="E177"/>
    <hyperlink r:id="rId178" ref="E178"/>
    <hyperlink r:id="rId179" ref="E179"/>
    <hyperlink r:id="rId180" ref="E180"/>
    <hyperlink r:id="rId181" ref="E181"/>
    <hyperlink r:id="rId182" ref="E182"/>
    <hyperlink r:id="rId183" ref="E183"/>
    <hyperlink r:id="rId184" ref="E184"/>
    <hyperlink r:id="rId185" ref="E185"/>
    <hyperlink r:id="rId186" ref="E186"/>
    <hyperlink r:id="rId187" ref="E187"/>
    <hyperlink r:id="rId188" ref="E188"/>
    <hyperlink r:id="rId189" ref="E189"/>
    <hyperlink r:id="rId190" ref="E190"/>
    <hyperlink r:id="rId191" ref="E191"/>
    <hyperlink r:id="rId192" ref="E192"/>
    <hyperlink r:id="rId193" ref="E193"/>
    <hyperlink r:id="rId194" ref="E194"/>
    <hyperlink r:id="rId195" ref="E195"/>
    <hyperlink r:id="rId196" ref="E196"/>
    <hyperlink r:id="rId197" ref="E197"/>
    <hyperlink r:id="rId198" ref="E198"/>
    <hyperlink r:id="rId199" ref="E199"/>
    <hyperlink r:id="rId200" ref="E200"/>
    <hyperlink r:id="rId201" ref="E201"/>
    <hyperlink r:id="rId202" ref="E202"/>
    <hyperlink r:id="rId203" ref="E203"/>
    <hyperlink r:id="rId204" ref="E204"/>
    <hyperlink r:id="rId205" ref="E205"/>
    <hyperlink r:id="rId206" ref="E206"/>
    <hyperlink r:id="rId207" ref="E207"/>
    <hyperlink r:id="rId208" ref="E208"/>
    <hyperlink r:id="rId209" ref="E209"/>
    <hyperlink r:id="rId210" ref="E210"/>
    <hyperlink r:id="rId211" ref="E211"/>
    <hyperlink r:id="rId212" ref="E212"/>
    <hyperlink r:id="rId213" ref="E213"/>
    <hyperlink r:id="rId214" ref="E214"/>
    <hyperlink r:id="rId215" ref="E215"/>
    <hyperlink r:id="rId216" ref="E216"/>
    <hyperlink r:id="rId217" ref="E217"/>
    <hyperlink r:id="rId218" ref="E218"/>
    <hyperlink r:id="rId219" ref="E219"/>
    <hyperlink r:id="rId220" ref="E220"/>
    <hyperlink r:id="rId221" ref="E221"/>
    <hyperlink r:id="rId222" ref="E222"/>
    <hyperlink r:id="rId223" ref="E223"/>
    <hyperlink r:id="rId224" ref="E224"/>
    <hyperlink r:id="rId225" ref="E225"/>
    <hyperlink r:id="rId226" ref="E226"/>
    <hyperlink r:id="rId227" ref="E227"/>
    <hyperlink r:id="rId228" ref="E228"/>
    <hyperlink r:id="rId229" ref="E229"/>
    <hyperlink r:id="rId230" ref="E230"/>
    <hyperlink r:id="rId231" ref="E231"/>
    <hyperlink r:id="rId232" ref="E232"/>
    <hyperlink r:id="rId233" ref="E233"/>
    <hyperlink r:id="rId234" ref="E234"/>
    <hyperlink r:id="rId235" ref="E235"/>
    <hyperlink r:id="rId236" ref="E236"/>
    <hyperlink r:id="rId237" ref="E237"/>
    <hyperlink r:id="rId238" ref="E238"/>
    <hyperlink r:id="rId239" ref="E239"/>
    <hyperlink r:id="rId240" ref="E240"/>
    <hyperlink r:id="rId241" ref="E241"/>
    <hyperlink r:id="rId242" ref="E242"/>
    <hyperlink r:id="rId243" ref="E243"/>
    <hyperlink r:id="rId244" ref="D244"/>
    <hyperlink r:id="rId245" ref="E244"/>
    <hyperlink r:id="rId246" ref="D245"/>
    <hyperlink r:id="rId247" ref="E245"/>
    <hyperlink r:id="rId248" ref="E246"/>
    <hyperlink r:id="rId249" ref="E247"/>
    <hyperlink r:id="rId250" ref="E248"/>
    <hyperlink r:id="rId251" ref="E249"/>
    <hyperlink r:id="rId252" ref="E250"/>
    <hyperlink r:id="rId253" ref="E251"/>
    <hyperlink r:id="rId254" ref="E252"/>
    <hyperlink r:id="rId255" ref="E253"/>
    <hyperlink r:id="rId256" ref="E254"/>
    <hyperlink r:id="rId257" ref="E255"/>
    <hyperlink r:id="rId258" ref="E256"/>
    <hyperlink r:id="rId259" ref="E257"/>
    <hyperlink r:id="rId260" ref="E258"/>
    <hyperlink r:id="rId261" ref="E259"/>
    <hyperlink r:id="rId262" ref="D260"/>
    <hyperlink r:id="rId263" ref="E260"/>
    <hyperlink r:id="rId264" ref="E261"/>
    <hyperlink r:id="rId265" ref="E262"/>
    <hyperlink r:id="rId266" ref="E263"/>
    <hyperlink r:id="rId267" ref="E264"/>
    <hyperlink r:id="rId268" ref="E265"/>
    <hyperlink r:id="rId269" ref="E266"/>
    <hyperlink r:id="rId270" ref="E267"/>
    <hyperlink r:id="rId271" ref="E268"/>
    <hyperlink r:id="rId272" ref="E269"/>
  </hyperlinks>
  <printOptions horizontalCentered="1"/>
  <pageMargins bottom="0.75" footer="0.0" header="0.0" left="0.25" right="0.25" top="0.75"/>
  <pageSetup fitToHeight="0" paperSize="9" orientation="landscape" pageOrder="overThenDown"/>
  <drawing r:id="rId273"/>
  <tableParts count="1">
    <tablePart r:id="rId27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26.29"/>
    <col customWidth="1" min="2" max="2" width="18.57"/>
    <col customWidth="1" min="3" max="3" width="15.14"/>
    <col customWidth="1" min="4" max="4" width="58.71"/>
    <col customWidth="1" min="5" max="6" width="90.86"/>
    <col customWidth="1" min="7" max="7" width="23.43"/>
    <col customWidth="1" min="9" max="9" width="23.43"/>
  </cols>
  <sheetData>
    <row r="1">
      <c r="A1" s="12" t="s">
        <v>30</v>
      </c>
      <c r="B1" s="12" t="s">
        <v>31</v>
      </c>
      <c r="C1" s="12" t="s">
        <v>32</v>
      </c>
      <c r="D1" s="12" t="s">
        <v>33</v>
      </c>
      <c r="E1" s="13" t="str">
        <f>IFERROR(__xludf.DUMMYFUNCTION("IF(LEN(D1), GOOGLETRANSLATE(D1,""auto"",""en""),)"),"Association/Organsation/Gov.Department")</f>
        <v>Association/Organsation/Gov.Department</v>
      </c>
      <c r="F1" s="12" t="s">
        <v>34</v>
      </c>
      <c r="G1" s="7" t="str">
        <f>IFERROR(__xludf.DUMMYFUNCTION("QUERY({{QUERY('APEC members'!A:A)},{""Count: ""&amp;C1;ARRAYFORMULA(IF(LEN(QUERY('APEC members'!A2:A1187)),IFERROR(VLOOKUP(QUERY('APEC members'!A2:A1187),{QUERY({A12:A1187,C12:C1187},""select Col1, count(Col2) where Col1 is not null group by Col1"")},2,0),0),"&amp;"))}},""select * where Col1 is not null order by Col2"")"),"APEC Member Country")</f>
        <v>APEC Member Country</v>
      </c>
      <c r="H1" s="7" t="str">
        <f>IFERROR(__xludf.DUMMYFUNCTION("""COMPUTED_VALUE"""),"Count: City")</f>
        <v>Count: City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>
      <c r="A2" s="13" t="s">
        <v>1</v>
      </c>
      <c r="B2" s="13"/>
      <c r="C2" s="13"/>
      <c r="D2" s="13" t="s">
        <v>35</v>
      </c>
      <c r="E2" s="13" t="str">
        <f>IFERROR(__xludf.DUMMYFUNCTION("IF(LEN(D2), GOOGLETRANSLATE(D2,""auto"",""en""),)"),"SEAANZ: Small Business research")</f>
        <v>SEAANZ: Small Business research</v>
      </c>
      <c r="F2" s="11" t="s">
        <v>36</v>
      </c>
      <c r="G2" s="8" t="str">
        <f>IFERROR(__xludf.DUMMYFUNCTION("""COMPUTED_VALUE"""),"Chile")</f>
        <v>Chile</v>
      </c>
      <c r="H2" s="8">
        <f>IFERROR(__xludf.DUMMYFUNCTION("""COMPUTED_VALUE"""),0.0)</f>
        <v>0</v>
      </c>
      <c r="I2" s="8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>
      <c r="A3" s="13" t="s">
        <v>1</v>
      </c>
      <c r="B3" s="13"/>
      <c r="C3" s="13"/>
      <c r="D3" s="13" t="s">
        <v>37</v>
      </c>
      <c r="E3" s="13" t="str">
        <f>IFERROR(__xludf.DUMMYFUNCTION("IF(LEN(D3), GOOGLETRANSLATE(D3,""auto"",""en""),)"),"Small Business Association of Australia")</f>
        <v>Small Business Association of Australia</v>
      </c>
      <c r="F3" s="11" t="s">
        <v>38</v>
      </c>
      <c r="G3" s="8" t="str">
        <f>IFERROR(__xludf.DUMMYFUNCTION("""COMPUTED_VALUE"""),"Indonesia")</f>
        <v>Indonesia</v>
      </c>
      <c r="H3" s="8">
        <f>IFERROR(__xludf.DUMMYFUNCTION("""COMPUTED_VALUE"""),0.0)</f>
        <v>0</v>
      </c>
      <c r="I3" s="8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>
      <c r="A4" s="13" t="s">
        <v>1</v>
      </c>
      <c r="B4" s="13"/>
      <c r="C4" s="13"/>
      <c r="D4" s="13" t="s">
        <v>39</v>
      </c>
      <c r="E4" s="13" t="str">
        <f>IFERROR(__xludf.DUMMYFUNCTION("IF(LEN(D4), GOOGLETRANSLATE(D4,""auto"",""en""),)"),"Australian Bureau of Statistics")</f>
        <v>Australian Bureau of Statistics</v>
      </c>
      <c r="F4" s="11" t="s">
        <v>40</v>
      </c>
      <c r="G4" s="8" t="str">
        <f>IFERROR(__xludf.DUMMYFUNCTION("""COMPUTED_VALUE"""),"Republic of Korea")</f>
        <v>Republic of Korea</v>
      </c>
      <c r="H4" s="8">
        <f>IFERROR(__xludf.DUMMYFUNCTION("""COMPUTED_VALUE"""),0.0)</f>
        <v>0</v>
      </c>
      <c r="I4" s="8"/>
      <c r="J4" s="7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>
      <c r="A5" s="13" t="s">
        <v>1</v>
      </c>
      <c r="B5" s="13"/>
      <c r="C5" s="13"/>
      <c r="D5" s="11" t="s">
        <v>41</v>
      </c>
      <c r="E5" s="11" t="str">
        <f>IFERROR(__xludf.DUMMYFUNCTION("IF(LEN(D5), GOOGLETRANSLATE(D5,""auto"",""en""),)"),"business.gov.au")</f>
        <v>business.gov.au</v>
      </c>
      <c r="F5" s="11" t="s">
        <v>42</v>
      </c>
      <c r="G5" s="8" t="str">
        <f>IFERROR(__xludf.DUMMYFUNCTION("""COMPUTED_VALUE"""),"Mexico")</f>
        <v>Mexico</v>
      </c>
      <c r="H5" s="8">
        <f>IFERROR(__xludf.DUMMYFUNCTION("""COMPUTED_VALUE"""),0.0)</f>
        <v>0</v>
      </c>
      <c r="I5" s="8"/>
      <c r="J5" s="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>
      <c r="A6" s="13" t="s">
        <v>1</v>
      </c>
      <c r="B6" s="13"/>
      <c r="C6" s="13"/>
      <c r="D6" s="13" t="s">
        <v>43</v>
      </c>
      <c r="E6" s="13" t="str">
        <f>IFERROR(__xludf.DUMMYFUNCTION("IF(LEN(D6), GOOGLETRANSLATE(D6,""auto"",""en""),)"),"Committee for Economic Development of Australia")</f>
        <v>Committee for Economic Development of Australia</v>
      </c>
      <c r="F6" s="11" t="s">
        <v>44</v>
      </c>
      <c r="G6" s="8" t="str">
        <f>IFERROR(__xludf.DUMMYFUNCTION("""COMPUTED_VALUE"""),"New Zealand")</f>
        <v>New Zealand</v>
      </c>
      <c r="H6" s="8">
        <f>IFERROR(__xludf.DUMMYFUNCTION("""COMPUTED_VALUE"""),0.0)</f>
        <v>0</v>
      </c>
      <c r="I6" s="8"/>
      <c r="J6" s="7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>
      <c r="A7" s="13" t="s">
        <v>1</v>
      </c>
      <c r="B7" s="13"/>
      <c r="C7" s="13"/>
      <c r="D7" s="13" t="s">
        <v>45</v>
      </c>
      <c r="E7" s="13" t="str">
        <f>IFERROR(__xludf.DUMMYFUNCTION("IF(LEN(D7), GOOGLETRANSLATE(D7,""auto"",""en""),)"),"Australian Chamber of Commerce and Industry")</f>
        <v>Australian Chamber of Commerce and Industry</v>
      </c>
      <c r="F7" s="11" t="s">
        <v>46</v>
      </c>
      <c r="G7" s="8" t="str">
        <f>IFERROR(__xludf.DUMMYFUNCTION("""COMPUTED_VALUE"""),"Papua New Guinea")</f>
        <v>Papua New Guinea</v>
      </c>
      <c r="H7" s="8">
        <f>IFERROR(__xludf.DUMMYFUNCTION("""COMPUTED_VALUE"""),0.0)</f>
        <v>0</v>
      </c>
      <c r="I7" s="8"/>
      <c r="J7" s="7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>
      <c r="A8" s="13" t="s">
        <v>1</v>
      </c>
      <c r="B8" s="13" t="s">
        <v>47</v>
      </c>
      <c r="C8" s="13"/>
      <c r="D8" s="13" t="s">
        <v>48</v>
      </c>
      <c r="E8" s="13" t="str">
        <f>IFERROR(__xludf.DUMMYFUNCTION("IF(LEN(D8), GOOGLETRANSLATE(D8,""auto"",""en""),)"),"Small business services, NSW Government")</f>
        <v>Small business services, NSW Government</v>
      </c>
      <c r="F8" s="11" t="s">
        <v>49</v>
      </c>
      <c r="G8" s="8" t="str">
        <f>IFERROR(__xludf.DUMMYFUNCTION("""COMPUTED_VALUE"""),"Peru")</f>
        <v>Peru</v>
      </c>
      <c r="H8" s="8">
        <f>IFERROR(__xludf.DUMMYFUNCTION("""COMPUTED_VALUE"""),0.0)</f>
        <v>0</v>
      </c>
      <c r="I8" s="8"/>
      <c r="J8" s="7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>
      <c r="A9" s="13" t="s">
        <v>1</v>
      </c>
      <c r="B9" s="13" t="s">
        <v>47</v>
      </c>
      <c r="C9" s="13"/>
      <c r="D9" s="13" t="s">
        <v>50</v>
      </c>
      <c r="E9" s="13" t="str">
        <f>IFERROR(__xludf.DUMMYFUNCTION("IF(LEN(D9), GOOGLETRANSLATE(D9,""auto"",""en""),)"),"Business &amp; Industry in New South Wales")</f>
        <v>Business &amp; Industry in New South Wales</v>
      </c>
      <c r="F9" s="11" t="s">
        <v>51</v>
      </c>
      <c r="G9" s="8" t="str">
        <f>IFERROR(__xludf.DUMMYFUNCTION("""COMPUTED_VALUE"""),"The Philippines")</f>
        <v>The Philippines</v>
      </c>
      <c r="H9" s="8">
        <f>IFERROR(__xludf.DUMMYFUNCTION("""COMPUTED_VALUE"""),0.0)</f>
        <v>0</v>
      </c>
      <c r="I9" s="8"/>
      <c r="J9" s="7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>
      <c r="A10" s="13" t="s">
        <v>1</v>
      </c>
      <c r="B10" s="13" t="s">
        <v>47</v>
      </c>
      <c r="C10" s="13"/>
      <c r="D10" s="13" t="s">
        <v>52</v>
      </c>
      <c r="E10" s="13" t="str">
        <f>IFERROR(__xludf.DUMMYFUNCTION("IF(LEN(D10), GOOGLETRANSLATE(D10,""auto"",""en""),)"),"NSW Small Business Commissioner")</f>
        <v>NSW Small Business Commissioner</v>
      </c>
      <c r="F10" s="11" t="s">
        <v>53</v>
      </c>
      <c r="G10" s="8" t="str">
        <f>IFERROR(__xludf.DUMMYFUNCTION("""COMPUTED_VALUE"""),"Russia")</f>
        <v>Russia</v>
      </c>
      <c r="H10" s="8">
        <f>IFERROR(__xludf.DUMMYFUNCTION("""COMPUTED_VALUE"""),0.0)</f>
        <v>0</v>
      </c>
      <c r="I10" s="8"/>
      <c r="J10" s="7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>
      <c r="A11" s="13" t="s">
        <v>1</v>
      </c>
      <c r="B11" s="13" t="s">
        <v>47</v>
      </c>
      <c r="C11" s="13"/>
      <c r="D11" s="13" t="s">
        <v>54</v>
      </c>
      <c r="E11" s="13" t="str">
        <f>IFERROR(__xludf.DUMMYFUNCTION("IF(LEN(D11), GOOGLETRANSLATE(D11,""auto"",""en""),)"),"NSW Business Chamber")</f>
        <v>NSW Business Chamber</v>
      </c>
      <c r="F11" s="11" t="s">
        <v>55</v>
      </c>
      <c r="G11" s="8" t="str">
        <f>IFERROR(__xludf.DUMMYFUNCTION("""COMPUTED_VALUE"""),"Thailand")</f>
        <v>Thailand</v>
      </c>
      <c r="H11" s="8">
        <f>IFERROR(__xludf.DUMMYFUNCTION("""COMPUTED_VALUE"""),0.0)</f>
        <v>0</v>
      </c>
      <c r="I11" s="8"/>
      <c r="J11" s="7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>
      <c r="A12" s="13" t="s">
        <v>1</v>
      </c>
      <c r="B12" s="13" t="s">
        <v>47</v>
      </c>
      <c r="C12" s="13" t="s">
        <v>56</v>
      </c>
      <c r="D12" s="13" t="s">
        <v>57</v>
      </c>
      <c r="E12" s="13" t="str">
        <f>IFERROR(__xludf.DUMMYFUNCTION("IF(LEN(D12), GOOGLETRANSLATE(D12,""auto"",""en""),)"),"Sydney Business Chamber")</f>
        <v>Sydney Business Chamber</v>
      </c>
      <c r="F12" s="11" t="s">
        <v>58</v>
      </c>
      <c r="G12" s="8" t="str">
        <f>IFERROR(__xludf.DUMMYFUNCTION("""COMPUTED_VALUE"""),"Brunei Darussalam")</f>
        <v>Brunei Darussalam</v>
      </c>
      <c r="H12" s="8">
        <f>IFERROR(__xludf.DUMMYFUNCTION("""COMPUTED_VALUE"""),1.0)</f>
        <v>1</v>
      </c>
      <c r="I12" s="8"/>
      <c r="J12" s="7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>
      <c r="A13" s="13" t="s">
        <v>1</v>
      </c>
      <c r="B13" s="13" t="s">
        <v>59</v>
      </c>
      <c r="C13" s="13"/>
      <c r="D13" s="13" t="s">
        <v>60</v>
      </c>
      <c r="E13" s="13" t="str">
        <f>IFERROR(__xludf.DUMMYFUNCTION("IF(LEN(D13), GOOGLETRANSLATE(D13,""auto"",""en""),)"),"Business Victoria")</f>
        <v>Business Victoria</v>
      </c>
      <c r="F13" s="11" t="s">
        <v>61</v>
      </c>
      <c r="G13" s="8" t="str">
        <f>IFERROR(__xludf.DUMMYFUNCTION("""COMPUTED_VALUE"""),"Malaysia")</f>
        <v>Malaysia</v>
      </c>
      <c r="H13" s="8">
        <f>IFERROR(__xludf.DUMMYFUNCTION("""COMPUTED_VALUE"""),1.0)</f>
        <v>1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>
      <c r="A14" s="13" t="s">
        <v>1</v>
      </c>
      <c r="B14" s="13" t="s">
        <v>59</v>
      </c>
      <c r="C14" s="13"/>
      <c r="D14" s="13" t="s">
        <v>62</v>
      </c>
      <c r="E14" s="13" t="str">
        <f>IFERROR(__xludf.DUMMYFUNCTION("IF(LEN(D14), GOOGLETRANSLATE(D14,""auto"",""en""),)"),"Small Business Centres Victoria")</f>
        <v>Small Business Centres Victoria</v>
      </c>
      <c r="F14" s="14" t="s">
        <v>63</v>
      </c>
      <c r="G14" s="8" t="str">
        <f>IFERROR(__xludf.DUMMYFUNCTION("""COMPUTED_VALUE"""),"Viet Nam")</f>
        <v>Viet Nam</v>
      </c>
      <c r="H14" s="8">
        <f>IFERROR(__xludf.DUMMYFUNCTION("""COMPUTED_VALUE"""),1.0)</f>
        <v>1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>
      <c r="A15" s="13" t="s">
        <v>1</v>
      </c>
      <c r="B15" s="13" t="s">
        <v>59</v>
      </c>
      <c r="C15" s="13"/>
      <c r="D15" s="13" t="s">
        <v>64</v>
      </c>
      <c r="E15" s="13" t="str">
        <f>IFERROR(__xludf.DUMMYFUNCTION("IF(LEN(D15), GOOGLETRANSLATE(D15,""auto"",""en""),)"),"Victorian Small Business Commission")</f>
        <v>Victorian Small Business Commission</v>
      </c>
      <c r="F15" s="14" t="s">
        <v>65</v>
      </c>
      <c r="G15" s="8" t="str">
        <f>IFERROR(__xludf.DUMMYFUNCTION("""COMPUTED_VALUE"""),"APEC")</f>
        <v>APEC</v>
      </c>
      <c r="H15" s="8">
        <f>IFERROR(__xludf.DUMMYFUNCTION("""COMPUTED_VALUE"""),3.0)</f>
        <v>3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>
      <c r="A16" s="13" t="s">
        <v>1</v>
      </c>
      <c r="B16" s="13" t="s">
        <v>59</v>
      </c>
      <c r="C16" s="13"/>
      <c r="D16" s="13" t="s">
        <v>66</v>
      </c>
      <c r="E16" s="13" t="str">
        <f>IFERROR(__xludf.DUMMYFUNCTION("IF(LEN(D16), GOOGLETRANSLATE(D16,""auto"",""en""),)"),"Small Business Festival")</f>
        <v>Small Business Festival</v>
      </c>
      <c r="F16" s="14" t="s">
        <v>67</v>
      </c>
      <c r="G16" s="8" t="str">
        <f>IFERROR(__xludf.DUMMYFUNCTION("""COMPUTED_VALUE"""),"ASEAN")</f>
        <v>ASEAN</v>
      </c>
      <c r="H16" s="8">
        <f>IFERROR(__xludf.DUMMYFUNCTION("""COMPUTED_VALUE"""),3.0)</f>
        <v>3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>
      <c r="A17" s="13" t="s">
        <v>1</v>
      </c>
      <c r="B17" s="13" t="s">
        <v>59</v>
      </c>
      <c r="C17" s="13"/>
      <c r="D17" s="15" t="s">
        <v>68</v>
      </c>
      <c r="E17" s="13" t="str">
        <f>IFERROR(__xludf.DUMMYFUNCTION("IF(LEN(D17), GOOGLETRANSLATE(D17,""auto"",""en""),)"),"Small Business Mentoring Service")</f>
        <v>Small Business Mentoring Service</v>
      </c>
      <c r="F17" s="14" t="s">
        <v>69</v>
      </c>
      <c r="G17" s="8" t="str">
        <f>IFERROR(__xludf.DUMMYFUNCTION("""COMPUTED_VALUE"""),"Australia")</f>
        <v>Australia</v>
      </c>
      <c r="H17" s="8">
        <f>IFERROR(__xludf.DUMMYFUNCTION("""COMPUTED_VALUE"""),5.0)</f>
        <v>5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>
      <c r="A18" s="13" t="s">
        <v>1</v>
      </c>
      <c r="B18" s="13" t="s">
        <v>59</v>
      </c>
      <c r="C18" s="13"/>
      <c r="D18" s="15" t="s">
        <v>70</v>
      </c>
      <c r="E18" s="13" t="str">
        <f>IFERROR(__xludf.DUMMYFUNCTION("IF(LEN(D18), GOOGLETRANSLATE(D18,""auto"",""en""),)"),"Department of Economic Development, Jobs, Transport and Resources")</f>
        <v>Department of Economic Development, Jobs, Transport and Resources</v>
      </c>
      <c r="F18" s="14" t="s">
        <v>71</v>
      </c>
      <c r="G18" s="8" t="str">
        <f>IFERROR(__xludf.DUMMYFUNCTION("""COMPUTED_VALUE"""),"International")</f>
        <v>International</v>
      </c>
      <c r="H18" s="8">
        <f>IFERROR(__xludf.DUMMYFUNCTION("""COMPUTED_VALUE"""),5.0)</f>
        <v>5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>
      <c r="A19" s="13" t="s">
        <v>1</v>
      </c>
      <c r="B19" s="13" t="s">
        <v>59</v>
      </c>
      <c r="C19" s="13"/>
      <c r="D19" s="15" t="s">
        <v>72</v>
      </c>
      <c r="E19" s="13" t="str">
        <f>IFERROR(__xludf.DUMMYFUNCTION("IF(LEN(D19), GOOGLETRANSLATE(D19,""auto"",""en""),)"),"Victorian Chamber of Commerce and Industry")</f>
        <v>Victorian Chamber of Commerce and Industry</v>
      </c>
      <c r="F19" s="14" t="s">
        <v>73</v>
      </c>
      <c r="G19" s="8" t="str">
        <f>IFERROR(__xludf.DUMMYFUNCTION("""COMPUTED_VALUE"""),"Chinese Taipei")</f>
        <v>Chinese Taipei</v>
      </c>
      <c r="H19" s="8">
        <f>IFERROR(__xludf.DUMMYFUNCTION("""COMPUTED_VALUE"""),10.0)</f>
        <v>10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>
      <c r="A20" s="13" t="s">
        <v>1</v>
      </c>
      <c r="B20" s="13" t="s">
        <v>59</v>
      </c>
      <c r="C20" s="13" t="s">
        <v>74</v>
      </c>
      <c r="D20" s="15" t="s">
        <v>75</v>
      </c>
      <c r="E20" s="13" t="str">
        <f>IFERROR(__xludf.DUMMYFUNCTION("IF(LEN(D20), GOOGLETRANSLATE(D20,""auto"",""en""),)"),"The Melbourne Chamber of Commerce")</f>
        <v>The Melbourne Chamber of Commerce</v>
      </c>
      <c r="F20" s="14" t="s">
        <v>76</v>
      </c>
      <c r="G20" s="8" t="str">
        <f>IFERROR(__xludf.DUMMYFUNCTION("""COMPUTED_VALUE"""),"Singapore")</f>
        <v>Singapore</v>
      </c>
      <c r="H20" s="8">
        <f>IFERROR(__xludf.DUMMYFUNCTION("""COMPUTED_VALUE"""),11.0)</f>
        <v>11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>
      <c r="A21" s="13" t="s">
        <v>1</v>
      </c>
      <c r="B21" s="13" t="s">
        <v>77</v>
      </c>
      <c r="C21" s="13" t="s">
        <v>78</v>
      </c>
      <c r="D21" s="8"/>
      <c r="E21" s="13" t="str">
        <f>IFERROR(__xludf.DUMMYFUNCTION("IF(LEN(D21), GOOGLETRANSLATE(D21,""auto"",""en""),)"),"")</f>
        <v/>
      </c>
      <c r="F21" s="8"/>
      <c r="G21" s="8" t="str">
        <f>IFERROR(__xludf.DUMMYFUNCTION("""COMPUTED_VALUE"""),"Japan")</f>
        <v>Japan</v>
      </c>
      <c r="H21" s="8">
        <f>IFERROR(__xludf.DUMMYFUNCTION("""COMPUTED_VALUE"""),13.0)</f>
        <v>13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>
      <c r="A22" s="13" t="s">
        <v>1</v>
      </c>
      <c r="B22" s="13" t="s">
        <v>79</v>
      </c>
      <c r="C22" s="13" t="s">
        <v>80</v>
      </c>
      <c r="D22" s="8"/>
      <c r="E22" s="13" t="str">
        <f>IFERROR(__xludf.DUMMYFUNCTION("IF(LEN(D22), GOOGLETRANSLATE(D22,""auto"",""en""),)"),"")</f>
        <v/>
      </c>
      <c r="F22" s="8"/>
      <c r="G22" s="8" t="str">
        <f>IFERROR(__xludf.DUMMYFUNCTION("""COMPUTED_VALUE"""),"Canada")</f>
        <v>Canada</v>
      </c>
      <c r="H22" s="8">
        <f>IFERROR(__xludf.DUMMYFUNCTION("""COMPUTED_VALUE"""),14.0)</f>
        <v>14</v>
      </c>
      <c r="I22" s="8"/>
      <c r="J22" s="8"/>
      <c r="K22" s="16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>
      <c r="A23" s="13" t="s">
        <v>1</v>
      </c>
      <c r="B23" s="15" t="s">
        <v>81</v>
      </c>
      <c r="C23" s="13" t="s">
        <v>82</v>
      </c>
      <c r="D23" s="8"/>
      <c r="E23" s="13" t="str">
        <f>IFERROR(__xludf.DUMMYFUNCTION("IF(LEN(D23), GOOGLETRANSLATE(D23,""auto"",""en""),)"),"")</f>
        <v/>
      </c>
      <c r="F23" s="8"/>
      <c r="G23" s="8" t="str">
        <f>IFERROR(__xludf.DUMMYFUNCTION("""COMPUTED_VALUE"""),"Hong Kong, China")</f>
        <v>Hong Kong, China</v>
      </c>
      <c r="H23" s="8">
        <f>IFERROR(__xludf.DUMMYFUNCTION("""COMPUTED_VALUE"""),20.0)</f>
        <v>20</v>
      </c>
      <c r="I23" s="8"/>
      <c r="J23" s="8"/>
      <c r="K23" s="17"/>
      <c r="L23" s="17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>
      <c r="A24" s="13" t="s">
        <v>7</v>
      </c>
      <c r="B24" s="13"/>
      <c r="C24" s="13"/>
      <c r="D24" s="18" t="s">
        <v>83</v>
      </c>
      <c r="E24" s="13" t="str">
        <f>IFERROR(__xludf.DUMMYFUNCTION("IF(LEN(D24), GOOGLETRANSLATE(D24,""auto"",""en""),)"),"National Bureau if Statistics of China")</f>
        <v>National Bureau if Statistics of China</v>
      </c>
      <c r="F24" s="19" t="s">
        <v>84</v>
      </c>
      <c r="G24" s="8" t="str">
        <f>IFERROR(__xludf.DUMMYFUNCTION("""COMPUTED_VALUE"""),"The United States")</f>
        <v>The United States</v>
      </c>
      <c r="H24" s="8">
        <f>IFERROR(__xludf.DUMMYFUNCTION("""COMPUTED_VALUE"""),34.0)</f>
        <v>34</v>
      </c>
      <c r="I24" s="8"/>
      <c r="J24" s="8"/>
      <c r="K24" s="17"/>
      <c r="L24" s="17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>
      <c r="A25" s="13" t="s">
        <v>7</v>
      </c>
      <c r="B25" s="13"/>
      <c r="C25" s="13"/>
      <c r="D25" s="18" t="s">
        <v>85</v>
      </c>
      <c r="E25" s="13" t="str">
        <f>IFERROR(__xludf.DUMMYFUNCTION("IF(LEN(D25), GOOGLETRANSLATE(D25,""auto"",""en""),)"),"Ministry of Commerce of the People's Repulbic of China")</f>
        <v>Ministry of Commerce of the People's Repulbic of China</v>
      </c>
      <c r="F25" s="19" t="s">
        <v>86</v>
      </c>
      <c r="G25" s="8" t="str">
        <f>IFERROR(__xludf.DUMMYFUNCTION("""COMPUTED_VALUE"""),"People's Republic of China")</f>
        <v>People's Republic of China</v>
      </c>
      <c r="H25" s="8">
        <f>IFERROR(__xludf.DUMMYFUNCTION("""COMPUTED_VALUE"""),37.0)</f>
        <v>37</v>
      </c>
      <c r="I25" s="8"/>
      <c r="J25" s="8"/>
      <c r="K25" s="17"/>
      <c r="L25" s="17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>
      <c r="A26" s="13" t="s">
        <v>7</v>
      </c>
      <c r="B26" s="13"/>
      <c r="C26" s="13"/>
      <c r="D26" s="18" t="s">
        <v>87</v>
      </c>
      <c r="E26" s="13" t="str">
        <f>IFERROR(__xludf.DUMMYFUNCTION("IF(LEN(D26), GOOGLETRANSLATE(D26,""auto"",""en""),)"),"China Council For The Promotion of International Trade")</f>
        <v>China Council For The Promotion of International Trade</v>
      </c>
      <c r="F26" s="19" t="s">
        <v>88</v>
      </c>
      <c r="G26" s="8"/>
      <c r="H26" s="8"/>
      <c r="I26" s="8"/>
      <c r="J26" s="8"/>
      <c r="K26" s="17"/>
      <c r="L26" s="17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>
      <c r="A27" s="13" t="s">
        <v>7</v>
      </c>
      <c r="B27" s="13"/>
      <c r="C27" s="13"/>
      <c r="D27" s="18" t="str">
        <f>PROPER("china international cooperation association of small and medium enterprises")</f>
        <v>China International Cooperation Association Of Small And Medium Enterprises</v>
      </c>
      <c r="E27" s="13" t="str">
        <f>IFERROR(__xludf.DUMMYFUNCTION("IF(LEN(D27), GOOGLETRANSLATE(D27,""auto"",""en""),)"),"China International Cooperation Association Of Small And Medium Enterprises")</f>
        <v>China International Cooperation Association Of Small And Medium Enterprises</v>
      </c>
      <c r="F27" s="19" t="s">
        <v>89</v>
      </c>
      <c r="G27" s="8"/>
      <c r="H27" s="8"/>
      <c r="I27" s="8"/>
      <c r="J27" s="8"/>
      <c r="K27" s="17"/>
      <c r="L27" s="17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>
      <c r="A28" s="13" t="s">
        <v>7</v>
      </c>
      <c r="B28" s="13"/>
      <c r="C28" s="13"/>
      <c r="D28" s="20" t="str">
        <f>PROPER("china association of Small and Medium enterprises")</f>
        <v>China Association Of Small And Medium Enterprises</v>
      </c>
      <c r="E28" s="13" t="str">
        <f>IFERROR(__xludf.DUMMYFUNCTION("IF(LEN(D28), GOOGLETRANSLATE(D28,""auto"",""en""),)"),"China Association Of Small And Medium Enterprises")</f>
        <v>China Association Of Small And Medium Enterprises</v>
      </c>
      <c r="F28" s="21" t="s">
        <v>90</v>
      </c>
      <c r="G28" s="8"/>
      <c r="H28" s="8"/>
      <c r="I28" s="8"/>
      <c r="J28" s="8"/>
      <c r="K28" s="17"/>
      <c r="L28" s="17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>
      <c r="A29" s="13" t="s">
        <v>7</v>
      </c>
      <c r="B29" s="13" t="s">
        <v>91</v>
      </c>
      <c r="C29" s="13" t="s">
        <v>91</v>
      </c>
      <c r="D29" s="22" t="str">
        <f>PROPER("council for promotion of international trade Shanghai")</f>
        <v>Council For Promotion Of International Trade Shanghai</v>
      </c>
      <c r="E29" s="13" t="str">
        <f>IFERROR(__xludf.DUMMYFUNCTION("IF(LEN(D29), GOOGLETRANSLATE(D29,""auto"",""en""),)"),"Council For Promotion Of International Trade Shanghai")</f>
        <v>Council For Promotion Of International Trade Shanghai</v>
      </c>
      <c r="F29" s="23" t="s">
        <v>92</v>
      </c>
      <c r="G29" s="8"/>
      <c r="H29" s="8"/>
      <c r="I29" s="8"/>
      <c r="J29" s="8"/>
      <c r="K29" s="17"/>
      <c r="L29" s="17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>
      <c r="A30" s="13" t="s">
        <v>7</v>
      </c>
      <c r="B30" s="13" t="s">
        <v>91</v>
      </c>
      <c r="C30" s="13" t="s">
        <v>91</v>
      </c>
      <c r="D30" s="24" t="str">
        <f>IFERROR(__xludf.DUMMYFUNCTION("GOOGLETRANSLATE(""上海市中小企业上市促进中心 (只有中文)"",""auto"",""en"")"),"Shanghai SMEs listed promotion center (only Chinese)")</f>
        <v>Shanghai SMEs listed promotion center (only Chinese)</v>
      </c>
      <c r="E30" s="13" t="str">
        <f>IFERROR(__xludf.DUMMYFUNCTION("IF(LEN(D30), GOOGLETRANSLATE(D30,""auto"",""en""),)"),"Shanghai SMEs listed promotion center (only Chinese)")</f>
        <v>Shanghai SMEs listed promotion center (only Chinese)</v>
      </c>
      <c r="F30" s="25" t="s">
        <v>93</v>
      </c>
      <c r="G30" s="8"/>
      <c r="H30" s="8"/>
      <c r="I30" s="8"/>
      <c r="J30" s="8"/>
      <c r="K30" s="17"/>
      <c r="L30" s="17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>
      <c r="A31" s="13" t="s">
        <v>7</v>
      </c>
      <c r="B31" s="13" t="s">
        <v>94</v>
      </c>
      <c r="C31" s="13" t="s">
        <v>94</v>
      </c>
      <c r="D31" s="22" t="str">
        <f>PROPER("china council for the promotion of international trade beijing sub-council (CCPIT Beijing)")</f>
        <v>China Council For The Promotion Of International Trade Beijing Sub-Council (Ccpit Beijing)</v>
      </c>
      <c r="E31" s="13" t="str">
        <f>IFERROR(__xludf.DUMMYFUNCTION("IF(LEN(D31), GOOGLETRANSLATE(D31,""auto"",""en""),)"),"China Council For The Promotion Of International Trade Beijing Sub-Council (Ccpit Beijing)")</f>
        <v>China Council For The Promotion Of International Trade Beijing Sub-Council (Ccpit Beijing)</v>
      </c>
      <c r="F31" s="23" t="s">
        <v>95</v>
      </c>
      <c r="G31" s="8"/>
      <c r="H31" s="8"/>
      <c r="I31" s="8"/>
      <c r="J31" s="8"/>
      <c r="K31" s="17"/>
      <c r="L31" s="17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>
      <c r="A32" s="13" t="s">
        <v>7</v>
      </c>
      <c r="B32" s="13" t="s">
        <v>94</v>
      </c>
      <c r="C32" s="13" t="s">
        <v>94</v>
      </c>
      <c r="D32" s="24" t="str">
        <f>IFERROR(__xludf.DUMMYFUNCTION("GOOGLETRANSLATE(""北京市中小企业公共服务平台"",""auto"",""en"")&amp;"" (Chinese only)"""),"Beijing SME Public Service Platform (Chinese only)")</f>
        <v>Beijing SME Public Service Platform (Chinese only)</v>
      </c>
      <c r="E32" s="13" t="str">
        <f>IFERROR(__xludf.DUMMYFUNCTION("IF(LEN(D32), GOOGLETRANSLATE(D32,""auto"",""en""),)"),"Beijing SME Public Service Platform (Chinese only)")</f>
        <v>Beijing SME Public Service Platform (Chinese only)</v>
      </c>
      <c r="F32" s="25" t="s">
        <v>96</v>
      </c>
      <c r="G32" s="8"/>
      <c r="H32" s="8"/>
      <c r="I32" s="8"/>
      <c r="J32" s="8"/>
      <c r="K32" s="17"/>
      <c r="L32" s="17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>
      <c r="A33" s="13" t="s">
        <v>7</v>
      </c>
      <c r="B33" s="13" t="s">
        <v>97</v>
      </c>
      <c r="C33" s="13" t="s">
        <v>97</v>
      </c>
      <c r="D33" s="22" t="str">
        <f>PROPER("China council for the promotion of international trade tianjin sub-council")</f>
        <v>China Council For The Promotion Of International Trade Tianjin Sub-Council</v>
      </c>
      <c r="E33" s="13" t="str">
        <f>IFERROR(__xludf.DUMMYFUNCTION("IF(LEN(D33), GOOGLETRANSLATE(D33,""auto"",""en""),)"),"China Council For The Promotion Of International Trade Tianjin Sub-Council")</f>
        <v>China Council For The Promotion Of International Trade Tianjin Sub-Council</v>
      </c>
      <c r="F33" s="11" t="s">
        <v>98</v>
      </c>
      <c r="G33" s="8"/>
      <c r="H33" s="8"/>
      <c r="I33" s="8"/>
      <c r="J33" s="8"/>
      <c r="K33" s="17"/>
      <c r="L33" s="17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>
      <c r="A34" s="13" t="s">
        <v>7</v>
      </c>
      <c r="B34" s="13" t="s">
        <v>97</v>
      </c>
      <c r="C34" s="13" t="s">
        <v>97</v>
      </c>
      <c r="D34" s="22" t="str">
        <f>IFERROR(__xludf.DUMMYFUNCTION("GOOGLETRANSLATE(""天津市工商业联会"",""auto"",""en"")&amp;""( Chinese only)"""),"Tianjin Industrial and Commercial Council( Chinese only)")</f>
        <v>Tianjin Industrial and Commercial Council( Chinese only)</v>
      </c>
      <c r="E34" s="13" t="str">
        <f>IFERROR(__xludf.DUMMYFUNCTION("IF(LEN(D34), GOOGLETRANSLATE(D34,""auto"",""en""),)"),"Tianjin Industrial and Commercial Council( Chinese only)")</f>
        <v>Tianjin Industrial and Commercial Council( Chinese only)</v>
      </c>
      <c r="F34" s="11" t="s">
        <v>99</v>
      </c>
      <c r="G34" s="8"/>
      <c r="H34" s="8"/>
      <c r="I34" s="8"/>
      <c r="J34" s="8"/>
      <c r="K34" s="17"/>
      <c r="L34" s="17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>
      <c r="A35" s="13" t="s">
        <v>7</v>
      </c>
      <c r="B35" s="13" t="s">
        <v>97</v>
      </c>
      <c r="C35" s="13" t="s">
        <v>97</v>
      </c>
      <c r="D35" s="22" t="s">
        <v>100</v>
      </c>
      <c r="E35" s="13" t="str">
        <f>IFERROR(__xludf.DUMMYFUNCTION("IF(LEN(D35), GOOGLETRANSLATE(D35,""auto"",""en""),)"),"Hong Kong Chamber of Commerce in China - Tianjin")</f>
        <v>Hong Kong Chamber of Commerce in China - Tianjin</v>
      </c>
      <c r="F35" s="11" t="s">
        <v>101</v>
      </c>
      <c r="G35" s="8"/>
      <c r="H35" s="8"/>
      <c r="I35" s="8"/>
      <c r="J35" s="8"/>
      <c r="K35" s="17"/>
      <c r="L35" s="17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>
      <c r="A36" s="13" t="s">
        <v>7</v>
      </c>
      <c r="B36" s="13" t="s">
        <v>97</v>
      </c>
      <c r="C36" s="13" t="s">
        <v>97</v>
      </c>
      <c r="D36" s="18" t="str">
        <f>IFERROR(__xludf.DUMMYFUNCTION("GOOGLETRANSLATE(""天津市中小企業發展促進局"",""auto"",""en"")&amp;"" (Chinese only)"""),"Tianjin SME Development Promotion Bureau (Chinese only)")</f>
        <v>Tianjin SME Development Promotion Bureau (Chinese only)</v>
      </c>
      <c r="E36" s="13" t="str">
        <f>IFERROR(__xludf.DUMMYFUNCTION("IF(LEN(D36), GOOGLETRANSLATE(D36,""auto"",""en""),)"),"Tianjin SME Development Promotion Bureau (Chinese only)")</f>
        <v>Tianjin SME Development Promotion Bureau (Chinese only)</v>
      </c>
      <c r="F36" s="19" t="s">
        <v>102</v>
      </c>
      <c r="G36" s="8"/>
      <c r="H36" s="8"/>
      <c r="I36" s="8"/>
      <c r="J36" s="8"/>
      <c r="K36" s="17"/>
      <c r="L36" s="17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>
      <c r="A37" s="13" t="s">
        <v>7</v>
      </c>
      <c r="B37" s="13" t="s">
        <v>97</v>
      </c>
      <c r="C37" s="13" t="s">
        <v>97</v>
      </c>
      <c r="D37" s="18" t="str">
        <f>IFERROR(__xludf.DUMMYFUNCTION("GOOGLETRANSLATE(""天津市统计局网站"",""auto"",""en"")&amp;"" (Chinese only)"""),"Tianjin Statistics website (Chinese only)")</f>
        <v>Tianjin Statistics website (Chinese only)</v>
      </c>
      <c r="E37" s="13" t="str">
        <f>IFERROR(__xludf.DUMMYFUNCTION("IF(LEN(D37), GOOGLETRANSLATE(D37,""auto"",""en""),)"),"Tianjin Statistics website (Chinese only)")</f>
        <v>Tianjin Statistics website (Chinese only)</v>
      </c>
      <c r="F37" s="19" t="s">
        <v>103</v>
      </c>
      <c r="G37" s="8"/>
      <c r="H37" s="8"/>
      <c r="I37" s="8"/>
      <c r="J37" s="8"/>
      <c r="K37" s="17"/>
      <c r="L37" s="17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>
      <c r="A38" s="13" t="s">
        <v>7</v>
      </c>
      <c r="B38" s="26" t="s">
        <v>104</v>
      </c>
      <c r="C38" s="13" t="s">
        <v>105</v>
      </c>
      <c r="D38" s="18" t="str">
        <f>IFERROR(__xludf.DUMMYFUNCTION("GOOGLETRANSLATE(""深圳贸促委"",""auto"",""en"")&amp;"" (Chinese only)"""),"Shenzhen Trade Promotion Committee (Chinese only)")</f>
        <v>Shenzhen Trade Promotion Committee (Chinese only)</v>
      </c>
      <c r="E38" s="13" t="str">
        <f>IFERROR(__xludf.DUMMYFUNCTION("IF(LEN(D38), GOOGLETRANSLATE(D38,""auto"",""en""),)"),"Shenzhen Trade Promotion Committee (Chinese only)")</f>
        <v>Shenzhen Trade Promotion Committee (Chinese only)</v>
      </c>
      <c r="F38" s="19" t="s">
        <v>106</v>
      </c>
      <c r="G38" s="8"/>
      <c r="H38" s="8"/>
      <c r="I38" s="8"/>
      <c r="J38" s="8"/>
      <c r="K38" s="17"/>
      <c r="L38" s="17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>
      <c r="A39" s="13" t="s">
        <v>7</v>
      </c>
      <c r="B39" s="26" t="s">
        <v>104</v>
      </c>
      <c r="C39" s="13" t="s">
        <v>105</v>
      </c>
      <c r="D39" s="18" t="str">
        <f>IFERROR(__xludf.DUMMYFUNCTION("GOOGLETRANSLATE(""深圳中小企业服务署"",""auto"",""en"")&amp;"" (Chinese only)"""),"Shenzhen SME Service Department (Chinese only)")</f>
        <v>Shenzhen SME Service Department (Chinese only)</v>
      </c>
      <c r="E39" s="13" t="str">
        <f>IFERROR(__xludf.DUMMYFUNCTION("IF(LEN(D39), GOOGLETRANSLATE(D39,""auto"",""en""),)"),"Shenzhen SME Service Department (Chinese only)")</f>
        <v>Shenzhen SME Service Department (Chinese only)</v>
      </c>
      <c r="F39" s="19" t="s">
        <v>107</v>
      </c>
      <c r="G39" s="8"/>
      <c r="H39" s="8"/>
      <c r="I39" s="8"/>
      <c r="J39" s="8"/>
      <c r="K39" s="17"/>
      <c r="L39" s="17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>
      <c r="A40" s="13" t="s">
        <v>7</v>
      </c>
      <c r="B40" s="26" t="s">
        <v>104</v>
      </c>
      <c r="C40" s="13" t="s">
        <v>105</v>
      </c>
      <c r="D40" s="20" t="str">
        <f>PROPER("shenzhen promotion association for small and medium enterprises")</f>
        <v>Shenzhen Promotion Association For Small And Medium Enterprises</v>
      </c>
      <c r="E40" s="13" t="str">
        <f>IFERROR(__xludf.DUMMYFUNCTION("IF(LEN(D40), GOOGLETRANSLATE(D40,""auto"",""en""),)"),"Shenzhen Promotion Association For Small And Medium Enterprises")</f>
        <v>Shenzhen Promotion Association For Small And Medium Enterprises</v>
      </c>
      <c r="F40" s="21" t="s">
        <v>108</v>
      </c>
      <c r="G40" s="8"/>
      <c r="H40" s="8"/>
      <c r="I40" s="8"/>
      <c r="J40" s="8"/>
      <c r="K40" s="17"/>
      <c r="L40" s="17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>
      <c r="A41" s="13" t="s">
        <v>7</v>
      </c>
      <c r="B41" s="26" t="s">
        <v>104</v>
      </c>
      <c r="C41" s="13" t="s">
        <v>105</v>
      </c>
      <c r="D41" s="22" t="str">
        <f>IFERROR(__xludf.DUMMYFUNCTION("GOOGLETRANSLATE(""深圳工商业联会"",""auto"",""en"")&amp;"" (Chinese only)"""),"Shenzhen Industrial and Commercial Council (Chinese only)")</f>
        <v>Shenzhen Industrial and Commercial Council (Chinese only)</v>
      </c>
      <c r="E41" s="13" t="str">
        <f>IFERROR(__xludf.DUMMYFUNCTION("IF(LEN(D41), GOOGLETRANSLATE(D41,""auto"",""en""),)"),"Shenzhen Industrial and Commercial Council (Chinese only)")</f>
        <v>Shenzhen Industrial and Commercial Council (Chinese only)</v>
      </c>
      <c r="F41" s="23" t="s">
        <v>109</v>
      </c>
      <c r="G41" s="8"/>
      <c r="H41" s="8"/>
      <c r="I41" s="8"/>
      <c r="J41" s="8"/>
      <c r="K41" s="17"/>
      <c r="L41" s="17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>
      <c r="A42" s="13" t="s">
        <v>7</v>
      </c>
      <c r="B42" s="26" t="s">
        <v>104</v>
      </c>
      <c r="C42" s="13" t="s">
        <v>105</v>
      </c>
      <c r="D42" s="22" t="str">
        <f>PROPER("hong kong chamber of commerce qianhai")</f>
        <v>Hong Kong Chamber Of Commerce Qianhai</v>
      </c>
      <c r="E42" s="13" t="str">
        <f>IFERROR(__xludf.DUMMYFUNCTION("IF(LEN(D42), GOOGLETRANSLATE(D42,""auto"",""en""),)"),"Hong Kong Chamber Of Commerce Qianhai")</f>
        <v>Hong Kong Chamber Of Commerce Qianhai</v>
      </c>
      <c r="F42" s="23" t="s">
        <v>110</v>
      </c>
      <c r="G42" s="8"/>
      <c r="H42" s="8"/>
      <c r="I42" s="8"/>
      <c r="J42" s="8"/>
      <c r="K42" s="17"/>
      <c r="L42" s="17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>
      <c r="A43" s="13" t="s">
        <v>7</v>
      </c>
      <c r="B43" s="26" t="s">
        <v>104</v>
      </c>
      <c r="C43" s="13" t="s">
        <v>105</v>
      </c>
      <c r="D43" s="22" t="str">
        <f>PROPER("shenzhen chamber of commerce for import and export")</f>
        <v>Shenzhen Chamber Of Commerce For Import And Export</v>
      </c>
      <c r="E43" s="13" t="str">
        <f>IFERROR(__xludf.DUMMYFUNCTION("IF(LEN(D43), GOOGLETRANSLATE(D43,""auto"",""en""),)"),"Shenzhen Chamber Of Commerce For Import And Export")</f>
        <v>Shenzhen Chamber Of Commerce For Import And Export</v>
      </c>
      <c r="F43" s="23" t="s">
        <v>111</v>
      </c>
      <c r="G43" s="8"/>
      <c r="H43" s="8"/>
      <c r="I43" s="8"/>
      <c r="J43" s="8"/>
      <c r="K43" s="17"/>
      <c r="L43" s="17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>
      <c r="A44" s="13" t="s">
        <v>7</v>
      </c>
      <c r="B44" s="26" t="s">
        <v>104</v>
      </c>
      <c r="C44" s="13" t="s">
        <v>105</v>
      </c>
      <c r="D44" s="22" t="str">
        <f>IFERROR(__xludf.DUMMYFUNCTION("GOOGLETRANSLATE(""深圳市统计局"", ""auto"", ""en"") &amp; "" (Chinese only)"""),"Shenzhen Statistics Bureau (Chinese only)")</f>
        <v>Shenzhen Statistics Bureau (Chinese only)</v>
      </c>
      <c r="E44" s="13" t="str">
        <f>IFERROR(__xludf.DUMMYFUNCTION("IF(LEN(D44), GOOGLETRANSLATE(D44,""auto"",""en""),)"),"Shenzhen Statistics Bureau (Chinese only)")</f>
        <v>Shenzhen Statistics Bureau (Chinese only)</v>
      </c>
      <c r="F44" s="23" t="s">
        <v>112</v>
      </c>
      <c r="G44" s="8"/>
      <c r="H44" s="8"/>
      <c r="I44" s="8"/>
      <c r="J44" s="8"/>
      <c r="K44" s="17"/>
      <c r="L44" s="17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>
      <c r="A45" s="13" t="s">
        <v>7</v>
      </c>
      <c r="B45" s="13" t="s">
        <v>104</v>
      </c>
      <c r="C45" s="13"/>
      <c r="D45" s="22" t="s">
        <v>113</v>
      </c>
      <c r="E45" s="13" t="str">
        <f>IFERROR(__xludf.DUMMYFUNCTION("IF(LEN(D45), GOOGLETRANSLATE(D45,""auto"",""en""),)"),"Hong Kong Chamber of Commerce in China - Guangdong")</f>
        <v>Hong Kong Chamber of Commerce in China - Guangdong</v>
      </c>
      <c r="F45" s="23" t="s">
        <v>114</v>
      </c>
      <c r="G45" s="8"/>
      <c r="H45" s="8"/>
      <c r="I45" s="8"/>
      <c r="J45" s="8"/>
      <c r="K45" s="17"/>
      <c r="L45" s="17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>
      <c r="A46" s="13" t="s">
        <v>7</v>
      </c>
      <c r="B46" s="13" t="s">
        <v>104</v>
      </c>
      <c r="C46" s="13"/>
      <c r="D46" s="22" t="s">
        <v>115</v>
      </c>
      <c r="E46" s="13" t="str">
        <f>IFERROR(__xludf.DUMMYFUNCTION("IF(LEN(D46), GOOGLETRANSLATE(D46,""auto"",""en""),)"),"Guangdong Statistics Network")</f>
        <v>Guangdong Statistics Network</v>
      </c>
      <c r="F46" s="23" t="s">
        <v>116</v>
      </c>
      <c r="G46" s="8"/>
      <c r="H46" s="8"/>
      <c r="I46" s="8"/>
      <c r="J46" s="8"/>
      <c r="K46" s="17"/>
      <c r="L46" s="17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>
      <c r="A47" s="13" t="s">
        <v>7</v>
      </c>
      <c r="B47" s="13" t="s">
        <v>104</v>
      </c>
      <c r="C47" s="13"/>
      <c r="D47" s="24" t="s">
        <v>117</v>
      </c>
      <c r="E47" s="13" t="str">
        <f>IFERROR(__xludf.DUMMYFUNCTION("IF(LEN(D47), GOOGLETRANSLATE(D47,""auto"",""en""),)"),"Guangdong SME Development Promotion Association")</f>
        <v>Guangdong SME Development Promotion Association</v>
      </c>
      <c r="F47" s="25" t="s">
        <v>118</v>
      </c>
      <c r="G47" s="8"/>
      <c r="H47" s="8"/>
      <c r="I47" s="8"/>
      <c r="J47" s="8"/>
      <c r="K47" s="17"/>
      <c r="L47" s="17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>
      <c r="A48" s="13" t="s">
        <v>7</v>
      </c>
      <c r="B48" s="13" t="s">
        <v>104</v>
      </c>
      <c r="C48" s="13"/>
      <c r="D48" s="18" t="s">
        <v>119</v>
      </c>
      <c r="E48" s="13" t="str">
        <f>IFERROR(__xludf.DUMMYFUNCTION("IF(LEN(D48), GOOGLETRANSLATE(D48,""auto"",""en""),)"),"Guangdong International Trade Promotion Committee")</f>
        <v>Guangdong International Trade Promotion Committee</v>
      </c>
      <c r="F48" s="27" t="s">
        <v>120</v>
      </c>
      <c r="G48" s="8"/>
      <c r="H48" s="8"/>
      <c r="I48" s="8"/>
      <c r="J48" s="8"/>
      <c r="K48" s="17"/>
      <c r="L48" s="17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>
      <c r="A49" s="13" t="s">
        <v>7</v>
      </c>
      <c r="B49" s="13" t="s">
        <v>121</v>
      </c>
      <c r="C49" s="13"/>
      <c r="D49" s="18" t="s">
        <v>122</v>
      </c>
      <c r="E49" s="13" t="s">
        <v>123</v>
      </c>
      <c r="F49" s="27" t="s">
        <v>124</v>
      </c>
      <c r="G49" s="8"/>
      <c r="H49" s="8"/>
      <c r="I49" s="8"/>
      <c r="J49" s="8"/>
      <c r="K49" s="17"/>
      <c r="L49" s="17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>
      <c r="A50" s="13" t="s">
        <v>7</v>
      </c>
      <c r="B50" s="13" t="s">
        <v>121</v>
      </c>
      <c r="C50" s="13" t="s">
        <v>125</v>
      </c>
      <c r="D50" s="18" t="s">
        <v>126</v>
      </c>
      <c r="E50" s="13" t="str">
        <f>IFERROR(__xludf.DUMMYFUNCTION("IF(LEN(D50), GOOGLETRANSLATE(D50,""auto"",""en""),)"),"Chengdu Administration Administration")</f>
        <v>Chengdu Administration Administration</v>
      </c>
      <c r="F50" s="27" t="s">
        <v>127</v>
      </c>
      <c r="G50" s="8"/>
      <c r="H50" s="8"/>
      <c r="I50" s="8"/>
      <c r="J50" s="8"/>
      <c r="K50" s="17"/>
      <c r="L50" s="17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>
      <c r="A51" s="13" t="s">
        <v>7</v>
      </c>
      <c r="B51" s="13" t="s">
        <v>121</v>
      </c>
      <c r="C51" s="13" t="s">
        <v>125</v>
      </c>
      <c r="D51" s="20" t="s">
        <v>128</v>
      </c>
      <c r="E51" s="13" t="str">
        <f>IFERROR(__xludf.DUMMYFUNCTION("IF(LEN(D51), GOOGLETRANSLATE(D51,""auto"",""en""),)"),"Chengdu SME Service Center")</f>
        <v>Chengdu SME Service Center</v>
      </c>
      <c r="F51" s="21" t="s">
        <v>129</v>
      </c>
      <c r="G51" s="8"/>
      <c r="H51" s="8"/>
      <c r="I51" s="8"/>
      <c r="J51" s="8"/>
      <c r="K51" s="17"/>
      <c r="L51" s="17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>
      <c r="A52" s="13" t="s">
        <v>7</v>
      </c>
      <c r="B52" s="13" t="s">
        <v>121</v>
      </c>
      <c r="C52" s="13" t="s">
        <v>125</v>
      </c>
      <c r="D52" s="13" t="s">
        <v>130</v>
      </c>
      <c r="E52" s="13" t="str">
        <f>IFERROR(__xludf.DUMMYFUNCTION("IF(LEN(D52), GOOGLETRANSLATE(D52,""auto"",""en""),)"),"Chengdu Statistics Bureau")</f>
        <v>Chengdu Statistics Bureau</v>
      </c>
      <c r="F52" s="11" t="s">
        <v>131</v>
      </c>
      <c r="G52" s="8"/>
      <c r="H52" s="8"/>
      <c r="I52" s="8"/>
      <c r="J52" s="8"/>
      <c r="K52" s="17"/>
      <c r="L52" s="2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>
      <c r="A53" s="13" t="s">
        <v>7</v>
      </c>
      <c r="B53" s="26" t="s">
        <v>104</v>
      </c>
      <c r="C53" s="13" t="s">
        <v>132</v>
      </c>
      <c r="D53" s="13" t="s">
        <v>133</v>
      </c>
      <c r="E53" s="13" t="str">
        <f>IFERROR(__xludf.DUMMYFUNCTION("IF(LEN(D53), GOOGLETRANSLATE(D53,""auto"",""en""),)"),"Dongguan Industrial and Commercial Chamber of Commerce")</f>
        <v>Dongguan Industrial and Commercial Chamber of Commerce</v>
      </c>
      <c r="F53" s="11" t="s">
        <v>134</v>
      </c>
      <c r="G53" s="8"/>
      <c r="H53" s="8"/>
      <c r="I53" s="8"/>
      <c r="J53" s="8"/>
      <c r="K53" s="17"/>
      <c r="L53" s="2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>
      <c r="A54" s="13" t="s">
        <v>7</v>
      </c>
      <c r="B54" s="26" t="s">
        <v>104</v>
      </c>
      <c r="C54" s="13" t="s">
        <v>132</v>
      </c>
      <c r="D54" s="13" t="s">
        <v>135</v>
      </c>
      <c r="E54" s="13" t="str">
        <f>IFERROR(__xludf.DUMMYFUNCTION("IF(LEN(D54), GOOGLETRANSLATE(D54,""auto"",""en""),)"),"Dongguan SME Development and Listing Promotion Association")</f>
        <v>Dongguan SME Development and Listing Promotion Association</v>
      </c>
      <c r="F54" s="11" t="s">
        <v>136</v>
      </c>
      <c r="G54" s="8"/>
      <c r="H54" s="8"/>
      <c r="I54" s="8"/>
      <c r="J54" s="8"/>
      <c r="K54" s="17"/>
      <c r="L54" s="17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>
      <c r="A55" s="13" t="s">
        <v>7</v>
      </c>
      <c r="B55" s="26" t="s">
        <v>104</v>
      </c>
      <c r="C55" s="13" t="s">
        <v>132</v>
      </c>
      <c r="D55" s="13" t="s">
        <v>137</v>
      </c>
      <c r="E55" s="13" t="str">
        <f>IFERROR(__xludf.DUMMYFUNCTION("IF(LEN(D55), GOOGLETRANSLATE(D55,""auto"",""en""),)"),"Dongguan Statistics Bureau")</f>
        <v>Dongguan Statistics Bureau</v>
      </c>
      <c r="F55" s="29" t="s">
        <v>138</v>
      </c>
      <c r="G55" s="8"/>
      <c r="H55" s="8"/>
      <c r="I55" s="8"/>
      <c r="J55" s="8"/>
      <c r="K55" s="17"/>
      <c r="L55" s="17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>
      <c r="A56" s="13" t="s">
        <v>7</v>
      </c>
      <c r="B56" s="26" t="s">
        <v>139</v>
      </c>
      <c r="C56" s="13" t="s">
        <v>139</v>
      </c>
      <c r="D56" s="13" t="s">
        <v>140</v>
      </c>
      <c r="E56" s="13" t="str">
        <f>IFERROR(__xludf.DUMMYFUNCTION("IF(LEN(D56), GOOGLETRANSLATE(D56,""auto"",""en""),)"),"Chongqing Mini Enterprise Development Network")</f>
        <v>Chongqing Mini Enterprise Development Network</v>
      </c>
      <c r="F56" s="11" t="s">
        <v>141</v>
      </c>
      <c r="G56" s="8"/>
      <c r="H56" s="8"/>
      <c r="I56" s="8"/>
      <c r="J56" s="8"/>
      <c r="K56" s="17"/>
      <c r="L56" s="17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>
      <c r="A57" s="13" t="s">
        <v>7</v>
      </c>
      <c r="B57" s="26" t="s">
        <v>139</v>
      </c>
      <c r="C57" s="13" t="s">
        <v>139</v>
      </c>
      <c r="D57" s="13" t="s">
        <v>142</v>
      </c>
      <c r="E57" s="13" t="str">
        <f>IFERROR(__xludf.DUMMYFUNCTION("IF(LEN(D57), GOOGLETRANSLATE(D57,""auto"",""en""),)"),"Chongqing SME Bureau")</f>
        <v>Chongqing SME Bureau</v>
      </c>
      <c r="F57" s="11" t="s">
        <v>143</v>
      </c>
      <c r="G57" s="8"/>
      <c r="H57" s="8"/>
      <c r="I57" s="8"/>
      <c r="J57" s="8"/>
      <c r="K57" s="17"/>
      <c r="L57" s="17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>
      <c r="A58" s="13" t="s">
        <v>7</v>
      </c>
      <c r="B58" s="26" t="s">
        <v>139</v>
      </c>
      <c r="C58" s="13" t="s">
        <v>139</v>
      </c>
      <c r="D58" s="13" t="s">
        <v>144</v>
      </c>
      <c r="E58" s="13" t="str">
        <f>IFERROR(__xludf.DUMMYFUNCTION("IF(LEN(D58), GOOGLETRANSLATE(D58,""auto"",""en""),)"),"Chongqing SME Association")</f>
        <v>Chongqing SME Association</v>
      </c>
      <c r="F58" s="11" t="s">
        <v>145</v>
      </c>
      <c r="G58" s="8"/>
      <c r="H58" s="8"/>
      <c r="I58" s="8"/>
      <c r="J58" s="8"/>
      <c r="K58" s="17"/>
      <c r="L58" s="17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>
      <c r="A59" s="13" t="s">
        <v>7</v>
      </c>
      <c r="B59" s="26" t="s">
        <v>139</v>
      </c>
      <c r="C59" s="13" t="s">
        <v>139</v>
      </c>
      <c r="D59" s="13" t="s">
        <v>146</v>
      </c>
      <c r="E59" s="13" t="str">
        <f>IFERROR(__xludf.DUMMYFUNCTION("IF(LEN(D59), GOOGLETRANSLATE(D59,""auto"",""en""),)"),"Chongqing Industrial and Commerce Federation. Chongqing Municipal Chamber of Commerce")</f>
        <v>Chongqing Industrial and Commerce Federation. Chongqing Municipal Chamber of Commerce</v>
      </c>
      <c r="F59" s="11" t="s">
        <v>147</v>
      </c>
      <c r="G59" s="8"/>
      <c r="H59" s="8"/>
      <c r="I59" s="8"/>
      <c r="J59" s="8"/>
      <c r="K59" s="17"/>
      <c r="L59" s="17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>
      <c r="A60" s="13" t="s">
        <v>7</v>
      </c>
      <c r="B60" s="26" t="s">
        <v>139</v>
      </c>
      <c r="C60" s="13" t="s">
        <v>139</v>
      </c>
      <c r="D60" s="13" t="s">
        <v>148</v>
      </c>
      <c r="E60" s="13" t="str">
        <f>IFERROR(__xludf.DUMMYFUNCTION("IF(LEN(D60), GOOGLETRANSLATE(D60,""auto"",""en""),)"),"Chongqing Statistics Bureau")</f>
        <v>Chongqing Statistics Bureau</v>
      </c>
      <c r="F60" s="11" t="s">
        <v>149</v>
      </c>
      <c r="G60" s="8"/>
      <c r="H60" s="8"/>
      <c r="I60" s="8"/>
      <c r="J60" s="8"/>
      <c r="K60" s="17"/>
      <c r="L60" s="17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>
      <c r="A61" s="13" t="s">
        <v>7</v>
      </c>
      <c r="B61" s="13" t="s">
        <v>150</v>
      </c>
      <c r="C61" s="13" t="s">
        <v>151</v>
      </c>
      <c r="D61" s="13" t="s">
        <v>152</v>
      </c>
      <c r="E61" s="13" t="s">
        <v>153</v>
      </c>
      <c r="F61" s="11" t="s">
        <v>154</v>
      </c>
      <c r="G61" s="8"/>
      <c r="H61" s="8"/>
      <c r="I61" s="8"/>
      <c r="J61" s="8"/>
      <c r="K61" s="17"/>
      <c r="L61" s="17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>
      <c r="A62" s="13" t="s">
        <v>7</v>
      </c>
      <c r="B62" s="13" t="s">
        <v>150</v>
      </c>
      <c r="C62" s="13" t="s">
        <v>151</v>
      </c>
      <c r="D62" s="13" t="s">
        <v>155</v>
      </c>
      <c r="E62" s="13" t="str">
        <f>IFERROR(__xludf.DUMMYFUNCTION("IF(LEN(D62), GOOGLETRANSLATE(D62,""auto"",""en""),)"),"Shenyang SME Public Service Platform")</f>
        <v>Shenyang SME Public Service Platform</v>
      </c>
      <c r="F62" s="11" t="s">
        <v>156</v>
      </c>
      <c r="G62" s="8"/>
      <c r="H62" s="8"/>
      <c r="I62" s="8"/>
      <c r="J62" s="8"/>
      <c r="K62" s="17"/>
      <c r="L62" s="17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>
      <c r="A63" s="13" t="s">
        <v>7</v>
      </c>
      <c r="B63" s="13" t="s">
        <v>150</v>
      </c>
      <c r="C63" s="13" t="s">
        <v>151</v>
      </c>
      <c r="D63" s="13" t="s">
        <v>157</v>
      </c>
      <c r="E63" s="13" t="str">
        <f>proper("China council for the promotion of international trade shenyang Sub-council, Shenyeang Chamber of International Commercerce")</f>
        <v>China Council For The Promotion Of International Trade Shenyang Sub-Council, Shenyeang Chamber Of International Commercerce</v>
      </c>
      <c r="F63" s="11" t="s">
        <v>158</v>
      </c>
      <c r="G63" s="8"/>
      <c r="H63" s="8"/>
      <c r="I63" s="8"/>
      <c r="J63" s="8"/>
      <c r="K63" s="17"/>
      <c r="L63" s="17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>
      <c r="A64" s="13" t="s">
        <v>7</v>
      </c>
      <c r="B64" s="13" t="s">
        <v>150</v>
      </c>
      <c r="C64" s="13" t="s">
        <v>151</v>
      </c>
      <c r="D64" s="13" t="s">
        <v>159</v>
      </c>
      <c r="E64" s="13" t="str">
        <f>IFERROR(__xludf.DUMMYFUNCTION("IF(LEN(D64), GOOGLETRANSLATE(D64,""auto"",""en""),)"),"Shenyang Statistics Bureau")</f>
        <v>Shenyang Statistics Bureau</v>
      </c>
      <c r="F64" s="11" t="s">
        <v>160</v>
      </c>
      <c r="G64" s="8"/>
      <c r="H64" s="8"/>
      <c r="I64" s="8"/>
      <c r="J64" s="8"/>
      <c r="K64" s="17"/>
      <c r="L64" s="17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>
      <c r="A65" s="13" t="s">
        <v>7</v>
      </c>
      <c r="B65" s="13" t="s">
        <v>161</v>
      </c>
      <c r="C65" s="13"/>
      <c r="D65" s="13" t="s">
        <v>162</v>
      </c>
      <c r="E65" s="13" t="str">
        <f>IFERROR(__xludf.DUMMYFUNCTION("IF(LEN(D65), GOOGLETRANSLATE(D65,""auto"",""en""),)"),"Hubei Statistics Bureau")</f>
        <v>Hubei Statistics Bureau</v>
      </c>
      <c r="F65" s="11" t="s">
        <v>163</v>
      </c>
      <c r="G65" s="8"/>
      <c r="H65" s="8"/>
      <c r="I65" s="8"/>
      <c r="J65" s="8"/>
      <c r="K65" s="17"/>
      <c r="L65" s="17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>
      <c r="A66" s="13" t="s">
        <v>7</v>
      </c>
      <c r="B66" s="13" t="s">
        <v>161</v>
      </c>
      <c r="C66" s="13"/>
      <c r="D66" s="13" t="s">
        <v>164</v>
      </c>
      <c r="E66" s="13" t="str">
        <f>IFERROR(__xludf.DUMMYFUNCTION("IF(LEN(D66), GOOGLETRANSLATE(D66,""auto"",""en""),)"),"Hubei SME Public Service Platform")</f>
        <v>Hubei SME Public Service Platform</v>
      </c>
      <c r="F66" s="11" t="s">
        <v>165</v>
      </c>
      <c r="G66" s="8"/>
      <c r="H66" s="8"/>
      <c r="I66" s="8"/>
      <c r="J66" s="8"/>
      <c r="K66" s="17"/>
      <c r="L66" s="17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>
      <c r="A67" s="13" t="s">
        <v>7</v>
      </c>
      <c r="B67" s="13" t="s">
        <v>161</v>
      </c>
      <c r="C67" s="13" t="s">
        <v>166</v>
      </c>
      <c r="D67" s="13" t="s">
        <v>167</v>
      </c>
      <c r="E67" s="13" t="str">
        <f>IFERROR(__xludf.DUMMYFUNCTION("IF(LEN(D67), GOOGLETRANSLATE(D67,""auto"",""en""),)"),"Wuhan SME Public Service Platform")</f>
        <v>Wuhan SME Public Service Platform</v>
      </c>
      <c r="F67" s="11" t="s">
        <v>168</v>
      </c>
      <c r="G67" s="8"/>
      <c r="H67" s="8"/>
      <c r="I67" s="8"/>
      <c r="J67" s="8"/>
      <c r="K67" s="17"/>
      <c r="L67" s="17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>
      <c r="A68" s="13" t="s">
        <v>7</v>
      </c>
      <c r="B68" s="13" t="s">
        <v>161</v>
      </c>
      <c r="C68" s="13" t="s">
        <v>166</v>
      </c>
      <c r="D68" s="13" t="s">
        <v>169</v>
      </c>
      <c r="E68" s="13" t="str">
        <f>IFERROR(__xludf.DUMMYFUNCTION("IF(LEN(D68), PROPER(GOOGLETRANSLATE(D68,""auto"",""en"")),)"),"Small Micro Entrepreneurial Space")</f>
        <v>Small Micro Entrepreneurial Space</v>
      </c>
      <c r="F68" s="11" t="s">
        <v>170</v>
      </c>
      <c r="G68" s="8"/>
      <c r="H68" s="8"/>
      <c r="I68" s="8"/>
      <c r="J68" s="8"/>
      <c r="K68" s="17"/>
      <c r="L68" s="17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>
      <c r="A69" s="13" t="s">
        <v>7</v>
      </c>
      <c r="B69" s="13" t="s">
        <v>161</v>
      </c>
      <c r="C69" s="13" t="s">
        <v>166</v>
      </c>
      <c r="D69" s="13" t="s">
        <v>171</v>
      </c>
      <c r="E69" s="13" t="str">
        <f>IFERROR(__xludf.DUMMYFUNCTION("IF(LEN(D69), GOOGLETRANSLATE(D69,""auto"",""en""),)"),"Wuhan Business Bureau")</f>
        <v>Wuhan Business Bureau</v>
      </c>
      <c r="F69" s="11" t="s">
        <v>172</v>
      </c>
      <c r="G69" s="8"/>
      <c r="H69" s="8"/>
      <c r="I69" s="8"/>
      <c r="J69" s="8"/>
      <c r="K69" s="17"/>
      <c r="L69" s="17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>
      <c r="A70" s="13" t="s">
        <v>7</v>
      </c>
      <c r="B70" s="13" t="s">
        <v>161</v>
      </c>
      <c r="C70" s="13" t="s">
        <v>166</v>
      </c>
      <c r="D70" s="13" t="s">
        <v>173</v>
      </c>
      <c r="E70" s="13" t="str">
        <f>IFERROR(__xludf.DUMMYFUNCTION("IF(LEN(D70), GOOGLETRANSLATE(D70,""auto"",""en""),)"),"Wuhan Economic and Information Commission")</f>
        <v>Wuhan Economic and Information Commission</v>
      </c>
      <c r="F70" s="11" t="s">
        <v>174</v>
      </c>
      <c r="G70" s="8"/>
      <c r="H70" s="8"/>
      <c r="I70" s="8"/>
      <c r="J70" s="8"/>
      <c r="K70" s="17"/>
      <c r="L70" s="17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>
      <c r="A71" s="13" t="s">
        <v>7</v>
      </c>
      <c r="B71" s="13" t="s">
        <v>161</v>
      </c>
      <c r="C71" s="13" t="s">
        <v>166</v>
      </c>
      <c r="D71" s="13" t="s">
        <v>175</v>
      </c>
      <c r="E71" s="13" t="str">
        <f>IFERROR(__xludf.DUMMYFUNCTION("IF(LEN(D71), GOOGLETRANSLATE(D71,""auto"",""en""),)"),"Wuhan Industrial and Commercial Federation Wuhan General Chamber of Commerce")</f>
        <v>Wuhan Industrial and Commercial Federation Wuhan General Chamber of Commerce</v>
      </c>
      <c r="F71" s="11" t="s">
        <v>176</v>
      </c>
      <c r="G71" s="8"/>
      <c r="H71" s="8"/>
      <c r="I71" s="8"/>
      <c r="J71" s="8"/>
      <c r="K71" s="17"/>
      <c r="L71" s="17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>
      <c r="A72" s="13" t="s">
        <v>7</v>
      </c>
      <c r="B72" s="13" t="s">
        <v>161</v>
      </c>
      <c r="C72" s="13" t="s">
        <v>166</v>
      </c>
      <c r="D72" s="13" t="s">
        <v>177</v>
      </c>
      <c r="E72" s="13" t="str">
        <f>IFERROR(__xludf.DUMMYFUNCTION("IF(LEN(D72), GOOGLETRANSLATE(D72,""auto"",""en""),)"),"Wuhan Government Affairs Public Data Service Network")</f>
        <v>Wuhan Government Affairs Public Data Service Network</v>
      </c>
      <c r="F72" s="11" t="s">
        <v>178</v>
      </c>
      <c r="G72" s="8"/>
      <c r="H72" s="8"/>
      <c r="I72" s="8"/>
      <c r="J72" s="8"/>
      <c r="K72" s="17"/>
      <c r="L72" s="17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>
      <c r="A73" s="13" t="s">
        <v>9</v>
      </c>
      <c r="B73" s="13" t="s">
        <v>179</v>
      </c>
      <c r="C73" s="13" t="s">
        <v>180</v>
      </c>
      <c r="D73" s="13" t="s">
        <v>181</v>
      </c>
      <c r="E73" s="13" t="str">
        <f>IFERROR(__xludf.DUMMYFUNCTION("IF(LEN(D73), GOOGLETRANSLATE(D73,""auto"",""en""),)"),"GovHK: Economic Report &amp; Business Statistics")</f>
        <v>GovHK: Economic Report &amp; Business Statistics</v>
      </c>
      <c r="F73" s="11" t="s">
        <v>182</v>
      </c>
      <c r="G73" s="8"/>
      <c r="H73" s="8"/>
      <c r="K73" s="17"/>
      <c r="L73" s="17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>
      <c r="A74" s="13" t="s">
        <v>9</v>
      </c>
      <c r="B74" s="13" t="s">
        <v>179</v>
      </c>
      <c r="C74" s="13" t="s">
        <v>180</v>
      </c>
      <c r="D74" s="13" t="s">
        <v>183</v>
      </c>
      <c r="E74" s="13" t="str">
        <f>IFERROR(__xludf.DUMMYFUNCTION("IF(LEN(D74), GOOGLETRANSLATE(D74,""auto"",""en""),)"),"Commerce and Economic Development Bureau")</f>
        <v>Commerce and Economic Development Bureau</v>
      </c>
      <c r="F74" s="11" t="s">
        <v>184</v>
      </c>
      <c r="G74" s="8"/>
      <c r="H74" s="8"/>
      <c r="K74" s="17"/>
      <c r="L74" s="17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>
      <c r="A75" s="13" t="s">
        <v>9</v>
      </c>
      <c r="B75" s="13" t="s">
        <v>179</v>
      </c>
      <c r="C75" s="13" t="s">
        <v>180</v>
      </c>
      <c r="D75" s="13" t="s">
        <v>185</v>
      </c>
      <c r="E75" s="13" t="str">
        <f>IFERROR(__xludf.DUMMYFUNCTION("IF(LEN(D75), GOOGLETRANSLATE(D75,""auto"",""en""),)"),"Federation of Hong Kong Business Associations Worldwide")</f>
        <v>Federation of Hong Kong Business Associations Worldwide</v>
      </c>
      <c r="F75" s="11" t="s">
        <v>186</v>
      </c>
      <c r="G75" s="8"/>
      <c r="H75" s="8"/>
      <c r="K75" s="17"/>
      <c r="L75" s="17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>
      <c r="A76" s="13" t="s">
        <v>9</v>
      </c>
      <c r="B76" s="13" t="s">
        <v>179</v>
      </c>
      <c r="C76" s="13" t="s">
        <v>180</v>
      </c>
      <c r="D76" s="13" t="s">
        <v>187</v>
      </c>
      <c r="E76" s="13" t="str">
        <f>IFERROR(__xludf.DUMMYFUNCTION("IF(LEN(D76), GOOGLETRANSLATE(D76,""auto"",""en""),)"),"The Hong Kong Chinese Enterprises Association")</f>
        <v>The Hong Kong Chinese Enterprises Association</v>
      </c>
      <c r="F76" s="11" t="s">
        <v>188</v>
      </c>
      <c r="G76" s="8"/>
      <c r="H76" s="8"/>
      <c r="K76" s="17"/>
      <c r="L76" s="17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>
      <c r="A77" s="13" t="s">
        <v>9</v>
      </c>
      <c r="B77" s="13" t="s">
        <v>179</v>
      </c>
      <c r="C77" s="13" t="s">
        <v>180</v>
      </c>
      <c r="D77" s="13" t="s">
        <v>189</v>
      </c>
      <c r="E77" s="13" t="str">
        <f>IFERROR(__xludf.DUMMYFUNCTION("IF(LEN(D77), GOOGLETRANSLATE(D77,""auto"",""en""),)"),"Federation of Hong Kong industries")</f>
        <v>Federation of Hong Kong industries</v>
      </c>
      <c r="F77" s="11" t="s">
        <v>190</v>
      </c>
      <c r="G77" s="8"/>
      <c r="H77" s="8"/>
      <c r="K77" s="17"/>
      <c r="L77" s="17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</row>
    <row r="78">
      <c r="A78" s="13" t="s">
        <v>9</v>
      </c>
      <c r="B78" s="13" t="s">
        <v>179</v>
      </c>
      <c r="C78" s="13" t="s">
        <v>180</v>
      </c>
      <c r="D78" s="13" t="s">
        <v>191</v>
      </c>
      <c r="E78" s="13" t="str">
        <f>IFERROR(__xludf.DUMMYFUNCTION("IF(LEN(D78), GOOGLETRANSLATE(D78,""auto"",""en""),)"),"TID - Support and Consultation Centre for SMEs")</f>
        <v>TID - Support and Consultation Centre for SMEs</v>
      </c>
      <c r="F78" s="11" t="s">
        <v>192</v>
      </c>
      <c r="G78" s="8"/>
      <c r="H78" s="8"/>
      <c r="K78" s="17"/>
      <c r="L78" s="17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</row>
    <row r="79">
      <c r="A79" s="13" t="s">
        <v>9</v>
      </c>
      <c r="B79" s="13" t="s">
        <v>179</v>
      </c>
      <c r="C79" s="13" t="s">
        <v>180</v>
      </c>
      <c r="D79" s="13" t="s">
        <v>193</v>
      </c>
      <c r="E79" s="13" t="str">
        <f>IFERROR(__xludf.DUMMYFUNCTION("IF(LEN(D79), GOOGLETRANSLATE(D79,""auto"",""en""),)"),"Hong Kong Small and Medium Enterprises Association")</f>
        <v>Hong Kong Small and Medium Enterprises Association</v>
      </c>
      <c r="F79" s="11" t="s">
        <v>194</v>
      </c>
      <c r="G79" s="8"/>
      <c r="H79" s="8"/>
      <c r="K79" s="17"/>
      <c r="L79" s="17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</row>
    <row r="80">
      <c r="A80" s="13" t="s">
        <v>9</v>
      </c>
      <c r="B80" s="13" t="s">
        <v>179</v>
      </c>
      <c r="C80" s="13" t="s">
        <v>180</v>
      </c>
      <c r="D80" s="13" t="s">
        <v>195</v>
      </c>
      <c r="E80" s="13" t="str">
        <f>IFERROR(__xludf.DUMMYFUNCTION("IF(LEN(D80), GOOGLETRANSLATE(D80,""auto"",""en""),)"),"Chinese General Chamber of Commerce")</f>
        <v>Chinese General Chamber of Commerce</v>
      </c>
      <c r="F80" s="11" t="s">
        <v>196</v>
      </c>
      <c r="G80" s="8"/>
      <c r="H80" s="8"/>
      <c r="K80" s="17"/>
      <c r="L80" s="17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</row>
    <row r="81">
      <c r="A81" s="13" t="s">
        <v>9</v>
      </c>
      <c r="B81" s="13" t="s">
        <v>179</v>
      </c>
      <c r="C81" s="13" t="s">
        <v>180</v>
      </c>
      <c r="D81" s="13" t="s">
        <v>197</v>
      </c>
      <c r="E81" s="13" t="str">
        <f>IFERROR(__xludf.DUMMYFUNCTION("IF(LEN(D81), GOOGLETRANSLATE(D81,""auto"",""en""),)"),"The Hong Kong General Chamber of Small and Medium Business")</f>
        <v>The Hong Kong General Chamber of Small and Medium Business</v>
      </c>
      <c r="F81" s="11" t="s">
        <v>198</v>
      </c>
      <c r="G81" s="8"/>
      <c r="H81" s="8"/>
      <c r="K81" s="17"/>
      <c r="L81" s="17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</row>
    <row r="82">
      <c r="A82" s="13" t="s">
        <v>9</v>
      </c>
      <c r="B82" s="13" t="s">
        <v>179</v>
      </c>
      <c r="C82" s="13" t="s">
        <v>180</v>
      </c>
      <c r="D82" s="13" t="s">
        <v>199</v>
      </c>
      <c r="E82" s="13" t="str">
        <f>IFERROR(__xludf.DUMMYFUNCTION("IF(LEN(D82), GOOGLETRANSLATE(D82,""auto"",""en""),)"),"Hong Kong General Chamber of Commerce")</f>
        <v>Hong Kong General Chamber of Commerce</v>
      </c>
      <c r="F82" s="11" t="s">
        <v>200</v>
      </c>
      <c r="G82" s="8"/>
      <c r="H82" s="8"/>
      <c r="K82" s="17"/>
      <c r="L82" s="17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>
      <c r="A83" s="13" t="s">
        <v>9</v>
      </c>
      <c r="B83" s="13" t="s">
        <v>179</v>
      </c>
      <c r="C83" s="13" t="s">
        <v>180</v>
      </c>
      <c r="D83" s="13" t="s">
        <v>201</v>
      </c>
      <c r="E83" s="13" t="str">
        <f>IFERROR(__xludf.DUMMYFUNCTION("IF(LEN(D83), GOOGLETRANSLATE(D83,""auto"",""en""),)"),"The American Chamber of Commerce in Hong Kong")</f>
        <v>The American Chamber of Commerce in Hong Kong</v>
      </c>
      <c r="F83" s="11" t="s">
        <v>202</v>
      </c>
      <c r="G83" s="8"/>
      <c r="H83" s="8"/>
      <c r="K83" s="17"/>
      <c r="L83" s="17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</row>
    <row r="84">
      <c r="A84" s="13" t="s">
        <v>9</v>
      </c>
      <c r="B84" s="13" t="s">
        <v>179</v>
      </c>
      <c r="C84" s="13" t="s">
        <v>180</v>
      </c>
      <c r="D84" s="13" t="s">
        <v>203</v>
      </c>
      <c r="E84" s="13" t="str">
        <f>IFERROR(__xludf.DUMMYFUNCTION("IF(LEN(D84), GOOGLETRANSLATE(D84,""auto"",""en""),)"),"Hong Kong China Chamber of Commerce")</f>
        <v>Hong Kong China Chamber of Commerce</v>
      </c>
      <c r="F84" s="11" t="s">
        <v>204</v>
      </c>
      <c r="G84" s="8"/>
      <c r="H84" s="8"/>
      <c r="K84" s="17"/>
      <c r="L84" s="17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</row>
    <row r="85">
      <c r="A85" s="13" t="s">
        <v>9</v>
      </c>
      <c r="B85" s="13" t="s">
        <v>179</v>
      </c>
      <c r="C85" s="13" t="s">
        <v>180</v>
      </c>
      <c r="D85" s="13" t="s">
        <v>205</v>
      </c>
      <c r="E85" s="13" t="str">
        <f>IFERROR(__xludf.DUMMYFUNCTION("IF(LEN(D85), GOOGLETRANSLATE(D85,""auto"",""en""),)"),"Hong Kong Small &amp; Medium Enterprises General Association")</f>
        <v>Hong Kong Small &amp; Medium Enterprises General Association</v>
      </c>
      <c r="F85" s="11" t="s">
        <v>206</v>
      </c>
      <c r="G85" s="8"/>
      <c r="H85" s="8"/>
      <c r="K85" s="17"/>
      <c r="L85" s="17"/>
      <c r="M85" s="8"/>
      <c r="N85" s="24"/>
      <c r="O85" s="24"/>
      <c r="P85" s="25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</row>
    <row r="86">
      <c r="A86" s="13" t="s">
        <v>9</v>
      </c>
      <c r="B86" s="13" t="s">
        <v>179</v>
      </c>
      <c r="C86" s="13" t="s">
        <v>180</v>
      </c>
      <c r="D86" s="13" t="s">
        <v>207</v>
      </c>
      <c r="E86" s="13" t="str">
        <f>IFERROR(__xludf.DUMMYFUNCTION("IF(LEN(D86), GOOGLETRANSLATE(D86,""auto"",""en""),)"),"The Association of Sino Enterprises Promotion")</f>
        <v>The Association of Sino Enterprises Promotion</v>
      </c>
      <c r="F86" s="11" t="s">
        <v>208</v>
      </c>
      <c r="G86" s="8"/>
      <c r="H86" s="8"/>
      <c r="K86" s="17"/>
      <c r="L86" s="17"/>
      <c r="M86" s="8"/>
      <c r="N86" s="20"/>
      <c r="O86" s="20"/>
      <c r="P86" s="21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</row>
    <row r="87">
      <c r="A87" s="13" t="s">
        <v>9</v>
      </c>
      <c r="B87" s="13" t="s">
        <v>179</v>
      </c>
      <c r="C87" s="13" t="s">
        <v>180</v>
      </c>
      <c r="D87" s="13" t="s">
        <v>209</v>
      </c>
      <c r="E87" s="13" t="str">
        <f>IFERROR(__xludf.DUMMYFUNCTION("IF(LEN(D87), GOOGLETRANSLATE(D87,""auto"",""en""),)"),"Hong Kong Greater China SME Alliance Association")</f>
        <v>Hong Kong Greater China SME Alliance Association</v>
      </c>
      <c r="F87" s="11" t="s">
        <v>210</v>
      </c>
      <c r="G87" s="8"/>
      <c r="H87" s="8"/>
      <c r="K87" s="17"/>
      <c r="L87" s="17"/>
      <c r="M87" s="8"/>
      <c r="N87" s="24"/>
      <c r="O87" s="24"/>
      <c r="P87" s="25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</row>
    <row r="88">
      <c r="A88" s="13" t="s">
        <v>9</v>
      </c>
      <c r="B88" s="13" t="s">
        <v>179</v>
      </c>
      <c r="C88" s="13" t="s">
        <v>180</v>
      </c>
      <c r="D88" s="13" t="s">
        <v>211</v>
      </c>
      <c r="E88" s="13" t="str">
        <f>IFERROR(__xludf.DUMMYFUNCTION("IF(LEN(D88), GOOGLETRANSLATE(D88,""auto"",""en""),)"),"Hong Kong Promotion Association for Small and Medium Enterprises")</f>
        <v>Hong Kong Promotion Association for Small and Medium Enterprises</v>
      </c>
      <c r="F88" s="11" t="s">
        <v>212</v>
      </c>
      <c r="G88" s="8"/>
      <c r="H88" s="8"/>
      <c r="K88" s="17"/>
      <c r="L88" s="17"/>
      <c r="M88" s="8"/>
      <c r="N88" s="20"/>
      <c r="O88" s="20"/>
      <c r="P88" s="21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</row>
    <row r="89">
      <c r="A89" s="13" t="s">
        <v>9</v>
      </c>
      <c r="B89" s="13" t="s">
        <v>179</v>
      </c>
      <c r="C89" s="13" t="s">
        <v>180</v>
      </c>
      <c r="D89" s="13" t="s">
        <v>213</v>
      </c>
      <c r="E89" s="13" t="str">
        <f>IFERROR(__xludf.DUMMYFUNCTION("IF(LEN(D89), GOOGLETRANSLATE(D89,""auto"",""en""),)"),"Hong Kong SME Development Federation Ltd")</f>
        <v>Hong Kong SME Development Federation Ltd</v>
      </c>
      <c r="F89" s="11" t="s">
        <v>214</v>
      </c>
      <c r="G89" s="8"/>
      <c r="H89" s="8"/>
      <c r="K89" s="17"/>
      <c r="L89" s="17"/>
      <c r="M89" s="8"/>
      <c r="N89" s="24"/>
      <c r="O89" s="24"/>
      <c r="P89" s="25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</row>
    <row r="90">
      <c r="A90" s="13" t="s">
        <v>9</v>
      </c>
      <c r="B90" s="13" t="s">
        <v>179</v>
      </c>
      <c r="C90" s="13" t="s">
        <v>180</v>
      </c>
      <c r="D90" s="13" t="s">
        <v>215</v>
      </c>
      <c r="E90" s="13" t="str">
        <f>IFERROR(__xludf.DUMMYFUNCTION("IF(LEN(D90), GOOGLETRANSLATE(D90,""auto"",""en""),)"),"SME Global Alliance Limited")</f>
        <v>SME Global Alliance Limited</v>
      </c>
      <c r="F90" s="11" t="s">
        <v>216</v>
      </c>
      <c r="G90" s="8"/>
      <c r="H90" s="8"/>
      <c r="K90" s="17"/>
      <c r="L90" s="17"/>
      <c r="M90" s="8"/>
      <c r="N90" s="20"/>
      <c r="O90" s="20"/>
      <c r="P90" s="21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>
      <c r="A91" s="13" t="s">
        <v>9</v>
      </c>
      <c r="B91" s="13" t="s">
        <v>179</v>
      </c>
      <c r="C91" s="13" t="s">
        <v>180</v>
      </c>
      <c r="D91" s="13" t="s">
        <v>217</v>
      </c>
      <c r="E91" s="13" t="str">
        <f>IFERROR(__xludf.DUMMYFUNCTION("IF(LEN(D91), GOOGLETRANSLATE(D91,""auto"",""en""),)"),"We are Startup Portal.")</f>
        <v>We are Startup Portal.</v>
      </c>
      <c r="F91" s="11" t="s">
        <v>218</v>
      </c>
      <c r="G91" s="8"/>
      <c r="H91" s="8"/>
      <c r="K91" s="17"/>
      <c r="L91" s="17"/>
      <c r="M91" s="8"/>
      <c r="N91" s="24"/>
      <c r="O91" s="24"/>
      <c r="P91" s="25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</row>
    <row r="92">
      <c r="A92" s="13" t="s">
        <v>9</v>
      </c>
      <c r="B92" s="13" t="s">
        <v>179</v>
      </c>
      <c r="C92" s="13" t="s">
        <v>180</v>
      </c>
      <c r="D92" s="13" t="s">
        <v>219</v>
      </c>
      <c r="E92" s="13" t="str">
        <f>IFERROR(__xludf.DUMMYFUNCTION("IF(LEN(D92), GOOGLETRANSLATE(D92,""auto"",""en""),)"),"Census and Statistics Department")</f>
        <v>Census and Statistics Department</v>
      </c>
      <c r="F92" s="11" t="s">
        <v>220</v>
      </c>
      <c r="G92" s="8"/>
      <c r="H92" s="8"/>
      <c r="K92" s="17"/>
      <c r="L92" s="17"/>
      <c r="M92" s="8"/>
      <c r="N92" s="24"/>
      <c r="O92" s="24"/>
      <c r="P92" s="25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</row>
    <row r="93">
      <c r="A93" s="13" t="s">
        <v>3</v>
      </c>
      <c r="B93" s="13" t="s">
        <v>221</v>
      </c>
      <c r="C93" s="13" t="s">
        <v>222</v>
      </c>
      <c r="D93" s="8"/>
      <c r="E93" s="13" t="str">
        <f>IFERROR(__xludf.DUMMYFUNCTION("IF(LEN(D93), GOOGLETRANSLATE(D93,""auto"",""en""),)"),"")</f>
        <v/>
      </c>
      <c r="F93" s="8"/>
      <c r="G93" s="8"/>
      <c r="H93" s="8"/>
      <c r="I93" s="8"/>
      <c r="J93" s="8"/>
      <c r="K93" s="17"/>
      <c r="L93" s="17"/>
      <c r="M93" s="8"/>
      <c r="N93" s="24"/>
      <c r="O93" s="24"/>
      <c r="P93" s="25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</row>
    <row r="94">
      <c r="A94" s="13" t="s">
        <v>4</v>
      </c>
      <c r="B94" s="13"/>
      <c r="C94" s="13"/>
      <c r="D94" s="18" t="s">
        <v>223</v>
      </c>
      <c r="E94" s="13" t="str">
        <f>IFERROR(__xludf.DUMMYFUNCTION("IF(LEN(D94), GOOGLETRANSLATE(D94,""auto"",""en""),)"),"Trade Regulations of Canada")</f>
        <v>Trade Regulations of Canada</v>
      </c>
      <c r="F94" s="19" t="s">
        <v>224</v>
      </c>
      <c r="G94" s="8"/>
      <c r="H94" s="8"/>
      <c r="I94" s="8"/>
      <c r="J94" s="8"/>
      <c r="K94" s="8"/>
      <c r="L94" s="8"/>
      <c r="M94" s="8"/>
      <c r="N94" s="20"/>
      <c r="O94" s="20"/>
      <c r="P94" s="21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</row>
    <row r="95">
      <c r="A95" s="13" t="s">
        <v>4</v>
      </c>
      <c r="B95" s="13"/>
      <c r="C95" s="13"/>
      <c r="D95" s="30" t="s">
        <v>225</v>
      </c>
      <c r="E95" s="13" t="str">
        <f>IFERROR(__xludf.DUMMYFUNCTION("IF(LEN(D95), GOOGLETRANSLATE(D95,""auto"",""en""),)"),"Ministry of Economic Development, Job Creation and Trade")</f>
        <v>Ministry of Economic Development, Job Creation and Trade</v>
      </c>
      <c r="F95" s="31" t="s">
        <v>226</v>
      </c>
      <c r="G95" s="8"/>
      <c r="H95" s="8"/>
      <c r="I95" s="8"/>
      <c r="J95" s="8"/>
      <c r="K95" s="8"/>
      <c r="L95" s="8"/>
      <c r="M95" s="8"/>
      <c r="N95" s="20"/>
      <c r="O95" s="20"/>
      <c r="P95" s="21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</row>
    <row r="96">
      <c r="A96" s="13" t="s">
        <v>4</v>
      </c>
      <c r="B96" s="13"/>
      <c r="C96" s="13"/>
      <c r="D96" s="32" t="s">
        <v>227</v>
      </c>
      <c r="E96" s="13" t="str">
        <f>IFERROR(__xludf.DUMMYFUNCTION("IF(LEN(D96), GOOGLETRANSLATE(D96,""auto"",""en""),)"),"Small Business Enterprise Centre")</f>
        <v>Small Business Enterprise Centre</v>
      </c>
      <c r="F96" s="33" t="s">
        <v>228</v>
      </c>
      <c r="G96" s="8"/>
      <c r="H96" s="8"/>
      <c r="I96" s="8"/>
      <c r="J96" s="8"/>
      <c r="K96" s="8"/>
      <c r="L96" s="8"/>
      <c r="M96" s="8"/>
      <c r="N96" s="20"/>
      <c r="O96" s="20"/>
      <c r="P96" s="21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</row>
    <row r="97">
      <c r="A97" s="13" t="s">
        <v>4</v>
      </c>
      <c r="B97" s="13"/>
      <c r="C97" s="13"/>
      <c r="D97" s="30" t="s">
        <v>229</v>
      </c>
      <c r="E97" s="13" t="str">
        <f>IFERROR(__xludf.DUMMYFUNCTION("IF(LEN(D97), GOOGLETRANSLATE(D97,""auto"",""en""),)"),"Canadian Chamber of Commerce")</f>
        <v>Canadian Chamber of Commerce</v>
      </c>
      <c r="F97" s="31" t="s">
        <v>230</v>
      </c>
      <c r="G97" s="8"/>
      <c r="H97" s="8"/>
      <c r="I97" s="8"/>
      <c r="J97" s="8"/>
      <c r="K97" s="8"/>
      <c r="L97" s="8"/>
      <c r="M97" s="8"/>
      <c r="N97" s="20"/>
      <c r="O97" s="20"/>
      <c r="P97" s="21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</row>
    <row r="98">
      <c r="A98" s="13" t="s">
        <v>4</v>
      </c>
      <c r="B98" s="13"/>
      <c r="C98" s="13"/>
      <c r="D98" s="32" t="s">
        <v>231</v>
      </c>
      <c r="E98" s="13" t="str">
        <f>IFERROR(__xludf.DUMMYFUNCTION("IF(LEN(D98), GOOGLETRANSLATE(D98,""auto"",""en""),)"),"SME Research and Statistics")</f>
        <v>SME Research and Statistics</v>
      </c>
      <c r="F98" s="33" t="s">
        <v>232</v>
      </c>
      <c r="G98" s="8"/>
      <c r="H98" s="8"/>
      <c r="I98" s="8"/>
      <c r="J98" s="8"/>
      <c r="K98" s="8"/>
      <c r="L98" s="8"/>
      <c r="M98" s="8"/>
      <c r="N98" s="20"/>
      <c r="O98" s="20"/>
      <c r="P98" s="21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>
      <c r="A99" s="13" t="s">
        <v>4</v>
      </c>
      <c r="B99" s="13" t="s">
        <v>233</v>
      </c>
      <c r="C99" s="13" t="s">
        <v>234</v>
      </c>
      <c r="D99" s="13" t="s">
        <v>235</v>
      </c>
      <c r="E99" s="13" t="str">
        <f>IFERROR(__xludf.DUMMYFUNCTION("IF(LEN(D99), GOOGLETRANSLATE(D99,""auto"",""en""),)"),"Invest Ottawa")</f>
        <v>Invest Ottawa</v>
      </c>
      <c r="F99" s="11" t="s">
        <v>236</v>
      </c>
      <c r="G99" s="8"/>
      <c r="H99" s="8"/>
      <c r="I99" s="8"/>
      <c r="J99" s="8"/>
      <c r="K99" s="8"/>
      <c r="L99" s="8"/>
      <c r="M99" s="8"/>
      <c r="N99" s="20"/>
      <c r="O99" s="20"/>
      <c r="P99" s="21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</row>
    <row r="100">
      <c r="A100" s="13" t="s">
        <v>4</v>
      </c>
      <c r="B100" s="26" t="s">
        <v>237</v>
      </c>
      <c r="C100" s="26" t="s">
        <v>238</v>
      </c>
      <c r="D100" s="8"/>
      <c r="E100" s="13" t="str">
        <f>IFERROR(__xludf.DUMMYFUNCTION("IF(LEN(D100), GOOGLETRANSLATE(D100,""auto"",""en""),)"),"")</f>
        <v/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</row>
    <row r="101">
      <c r="A101" s="13" t="s">
        <v>4</v>
      </c>
      <c r="B101" s="26" t="s">
        <v>239</v>
      </c>
      <c r="C101" s="26" t="s">
        <v>59</v>
      </c>
      <c r="D101" s="8"/>
      <c r="E101" s="13" t="str">
        <f>IFERROR(__xludf.DUMMYFUNCTION("IF(LEN(D101), GOOGLETRANSLATE(D101,""auto"",""en""),)"),"")</f>
        <v/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</row>
    <row r="102">
      <c r="A102" s="13" t="s">
        <v>4</v>
      </c>
      <c r="B102" s="26" t="s">
        <v>240</v>
      </c>
      <c r="C102" s="26" t="s">
        <v>241</v>
      </c>
      <c r="D102" s="8"/>
      <c r="E102" s="13" t="str">
        <f>IFERROR(__xludf.DUMMYFUNCTION("IF(LEN(D102), GOOGLETRANSLATE(D102,""auto"",""en""),)"),"")</f>
        <v/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</row>
    <row r="103">
      <c r="A103" s="13" t="s">
        <v>4</v>
      </c>
      <c r="B103" s="26" t="s">
        <v>242</v>
      </c>
      <c r="C103" s="26" t="s">
        <v>243</v>
      </c>
      <c r="D103" s="8"/>
      <c r="E103" s="13" t="str">
        <f>IFERROR(__xludf.DUMMYFUNCTION("IF(LEN(D103), GOOGLETRANSLATE(D103,""auto"",""en""),)"),"")</f>
        <v/>
      </c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</row>
    <row r="104">
      <c r="A104" s="13" t="s">
        <v>4</v>
      </c>
      <c r="B104" s="26" t="s">
        <v>244</v>
      </c>
      <c r="C104" s="26" t="s">
        <v>245</v>
      </c>
      <c r="D104" s="8"/>
      <c r="E104" s="13" t="str">
        <f>IFERROR(__xludf.DUMMYFUNCTION("IF(LEN(D104), GOOGLETRANSLATE(D104,""auto"",""en""),)"),"")</f>
        <v/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</row>
    <row r="105">
      <c r="A105" s="13" t="s">
        <v>4</v>
      </c>
      <c r="B105" s="26" t="s">
        <v>246</v>
      </c>
      <c r="C105" s="26" t="s">
        <v>247</v>
      </c>
      <c r="D105" s="8"/>
      <c r="E105" s="13" t="str">
        <f>IFERROR(__xludf.DUMMYFUNCTION("IF(LEN(D105), GOOGLETRANSLATE(D105,""auto"",""en""),)"),"")</f>
        <v/>
      </c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</row>
    <row r="106">
      <c r="A106" s="13" t="s">
        <v>4</v>
      </c>
      <c r="B106" s="26" t="s">
        <v>248</v>
      </c>
      <c r="C106" s="26" t="s">
        <v>249</v>
      </c>
      <c r="D106" s="8"/>
      <c r="E106" s="13" t="str">
        <f>IFERROR(__xludf.DUMMYFUNCTION("IF(LEN(D106), GOOGLETRANSLATE(D106,""auto"",""en""),)"),"")</f>
        <v/>
      </c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</row>
    <row r="107">
      <c r="A107" s="13" t="s">
        <v>4</v>
      </c>
      <c r="B107" s="26" t="s">
        <v>250</v>
      </c>
      <c r="C107" s="26" t="s">
        <v>251</v>
      </c>
      <c r="D107" s="8"/>
      <c r="E107" s="13" t="str">
        <f>IFERROR(__xludf.DUMMYFUNCTION("IF(LEN(D107), GOOGLETRANSLATE(D107,""auto"",""en""),)"),"")</f>
        <v/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</row>
    <row r="108">
      <c r="A108" s="13" t="s">
        <v>4</v>
      </c>
      <c r="B108" s="26" t="s">
        <v>252</v>
      </c>
      <c r="C108" s="26" t="s">
        <v>253</v>
      </c>
      <c r="D108" s="8"/>
      <c r="E108" s="13" t="str">
        <f>IFERROR(__xludf.DUMMYFUNCTION("IF(LEN(D108), GOOGLETRANSLATE(D108,""auto"",""en""),)"),"")</f>
        <v/>
      </c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</row>
    <row r="109">
      <c r="A109" s="13" t="s">
        <v>4</v>
      </c>
      <c r="B109" s="26" t="s">
        <v>254</v>
      </c>
      <c r="C109" s="26" t="s">
        <v>255</v>
      </c>
      <c r="D109" s="8"/>
      <c r="E109" s="13" t="str">
        <f>IFERROR(__xludf.DUMMYFUNCTION("IF(LEN(D109), GOOGLETRANSLATE(D109,""auto"",""en""),)"),"")</f>
        <v/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</row>
    <row r="110">
      <c r="A110" s="13" t="s">
        <v>4</v>
      </c>
      <c r="B110" s="26" t="s">
        <v>256</v>
      </c>
      <c r="C110" s="26" t="s">
        <v>257</v>
      </c>
      <c r="D110" s="8"/>
      <c r="E110" s="13" t="str">
        <f>IFERROR(__xludf.DUMMYFUNCTION("IF(LEN(D110), GOOGLETRANSLATE(D110,""auto"",""en""),)"),"")</f>
        <v/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</row>
    <row r="111">
      <c r="A111" s="13" t="s">
        <v>4</v>
      </c>
      <c r="B111" s="26" t="s">
        <v>258</v>
      </c>
      <c r="C111" s="26" t="s">
        <v>259</v>
      </c>
      <c r="D111" s="8"/>
      <c r="E111" s="13" t="str">
        <f>IFERROR(__xludf.DUMMYFUNCTION("IF(LEN(D111), GOOGLETRANSLATE(D111,""auto"",""en""),)"),"")</f>
        <v/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</row>
    <row r="112">
      <c r="A112" s="13" t="s">
        <v>4</v>
      </c>
      <c r="B112" s="26" t="s">
        <v>260</v>
      </c>
      <c r="C112" s="26" t="s">
        <v>261</v>
      </c>
      <c r="D112" s="8"/>
      <c r="E112" s="13" t="str">
        <f>IFERROR(__xludf.DUMMYFUNCTION("IF(LEN(D112), GOOGLETRANSLATE(D112,""auto"",""en""),)"),"")</f>
        <v/>
      </c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</row>
    <row r="113">
      <c r="A113" s="13" t="s">
        <v>26</v>
      </c>
      <c r="B113" s="13"/>
      <c r="C113" s="13" t="s">
        <v>262</v>
      </c>
      <c r="D113" s="13" t="s">
        <v>263</v>
      </c>
      <c r="E113" s="13" t="str">
        <f>IFERROR(__xludf.DUMMYFUNCTION("IF(LEN(D113), GOOGLETRANSLATE(D113,""auto"",""en""),)"),"Danang Association Of Small &amp; Medium Enterprises")</f>
        <v>Danang Association Of Small &amp; Medium Enterprises</v>
      </c>
      <c r="F113" s="11" t="s">
        <v>264</v>
      </c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</row>
    <row r="114">
      <c r="A114" s="13" t="s">
        <v>26</v>
      </c>
      <c r="B114" s="13"/>
      <c r="C114" s="13"/>
      <c r="D114" s="13" t="s">
        <v>265</v>
      </c>
      <c r="E114" s="13" t="str">
        <f>IFERROR(__xludf.DUMMYFUNCTION("IF(LEN(D114), GOOGLETRANSLATE(D114,""auto"",""en""),)"),"Hong Kong Business Association Vietnam")</f>
        <v>Hong Kong Business Association Vietnam</v>
      </c>
      <c r="F114" s="11" t="s">
        <v>266</v>
      </c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</row>
    <row r="115">
      <c r="A115" s="13" t="s">
        <v>26</v>
      </c>
      <c r="B115" s="13"/>
      <c r="C115" s="13"/>
      <c r="D115" s="13" t="s">
        <v>267</v>
      </c>
      <c r="E115" s="13" t="str">
        <f>IFERROR(__xludf.DUMMYFUNCTION("IF(LEN(D115), GOOGLETRANSLATE(D115,""auto"",""en""),)"),"GENERAL STATISTICS OFFICE of VIET NAM")</f>
        <v>GENERAL STATISTICS OFFICE of VIET NAM</v>
      </c>
      <c r="F115" s="11" t="s">
        <v>268</v>
      </c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</row>
    <row r="116">
      <c r="A116" s="13" t="s">
        <v>26</v>
      </c>
      <c r="B116" s="13"/>
      <c r="C116" s="13"/>
      <c r="D116" s="13" t="s">
        <v>269</v>
      </c>
      <c r="E116" s="13" t="str">
        <f>IFERROR(__xludf.DUMMYFUNCTION("IF(LEN(D116), GOOGLETRANSLATE(D116,""auto"",""en""),)"),"Ministry of Planning and Investment")</f>
        <v>Ministry of Planning and Investment</v>
      </c>
      <c r="F116" s="11" t="s">
        <v>270</v>
      </c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</row>
    <row r="117">
      <c r="A117" s="13" t="s">
        <v>26</v>
      </c>
      <c r="B117" s="13"/>
      <c r="C117" s="13"/>
      <c r="D117" s="13" t="s">
        <v>271</v>
      </c>
      <c r="E117" s="13" t="str">
        <f>IFERROR(__xludf.DUMMYFUNCTION("IF(LEN(D117), GOOGLETRANSLATE(D117,""auto"",""en""),)"),"Ministry of Industry and Trade")</f>
        <v>Ministry of Industry and Trade</v>
      </c>
      <c r="F117" s="11" t="s">
        <v>272</v>
      </c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</row>
    <row r="118">
      <c r="A118" s="13" t="s">
        <v>26</v>
      </c>
      <c r="B118" s="13"/>
      <c r="C118" s="13"/>
      <c r="D118" s="13" t="s">
        <v>273</v>
      </c>
      <c r="E118" s="13" t="str">
        <f>IFERROR(__xludf.DUMMYFUNCTION("IF(LEN(D118), GOOGLETRANSLATE(D118,""auto"",""en""),)"),"US-Vietnam Trade Council")</f>
        <v>US-Vietnam Trade Council</v>
      </c>
      <c r="F118" s="11" t="s">
        <v>274</v>
      </c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</row>
    <row r="119">
      <c r="A119" s="13" t="s">
        <v>26</v>
      </c>
      <c r="B119" s="13"/>
      <c r="C119" s="13"/>
      <c r="D119" s="13" t="s">
        <v>275</v>
      </c>
      <c r="E119" s="13" t="str">
        <f>IFERROR(__xludf.DUMMYFUNCTION("IF(LEN(D119), GOOGLETRANSLATE(D119,""auto"",""en""),)"),"German Business Association")</f>
        <v>German Business Association</v>
      </c>
      <c r="F119" s="11" t="s">
        <v>276</v>
      </c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</row>
    <row r="120">
      <c r="A120" s="13" t="s">
        <v>26</v>
      </c>
      <c r="B120" s="13"/>
      <c r="C120" s="13"/>
      <c r="D120" s="13" t="s">
        <v>277</v>
      </c>
      <c r="E120" s="13" t="str">
        <f>IFERROR(__xludf.DUMMYFUNCTION("IF(LEN(D120), GOOGLETRANSLATE(D120,""auto"",""en""),)"),"Canada-Vietnam Trade Council")</f>
        <v>Canada-Vietnam Trade Council</v>
      </c>
      <c r="F120" s="11" t="s">
        <v>278</v>
      </c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</row>
    <row r="121">
      <c r="A121" s="13" t="s">
        <v>26</v>
      </c>
      <c r="B121" s="13"/>
      <c r="C121" s="13"/>
      <c r="D121" s="13" t="s">
        <v>279</v>
      </c>
      <c r="E121" s="13" t="str">
        <f>IFERROR(__xludf.DUMMYFUNCTION("IF(LEN(D121), GOOGLETRANSLATE(D121,""auto"",""en""),)"),"The Japanese Chamber of Commerce and Industry in Vientam ")</f>
        <v>The Japanese Chamber of Commerce and Industry in Vientam </v>
      </c>
      <c r="F121" s="11" t="s">
        <v>280</v>
      </c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</row>
    <row r="122">
      <c r="A122" s="13" t="s">
        <v>25</v>
      </c>
      <c r="B122" s="13"/>
      <c r="C122" s="13"/>
      <c r="D122" s="34" t="s">
        <v>281</v>
      </c>
      <c r="E122" s="13" t="str">
        <f>IFERROR(__xludf.DUMMYFUNCTION("IF(LEN(D122), GOOGLETRANSLATE(D122,""auto"",""en""),)"),"U.S. Minority Business Development Agency")</f>
        <v>U.S. Minority Business Development Agency</v>
      </c>
      <c r="F122" s="19" t="s">
        <v>282</v>
      </c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</row>
    <row r="123">
      <c r="A123" s="13" t="s">
        <v>25</v>
      </c>
      <c r="B123" s="13"/>
      <c r="C123" s="13"/>
      <c r="D123" s="34" t="s">
        <v>283</v>
      </c>
      <c r="E123" s="13" t="str">
        <f>IFERROR(__xludf.DUMMYFUNCTION("IF(LEN(D123), GOOGLETRANSLATE(D123,""auto"",""en""),)"),"Univted States Patent and Trademark Office")</f>
        <v>Univted States Patent and Trademark Office</v>
      </c>
      <c r="F123" s="19" t="s">
        <v>284</v>
      </c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</row>
    <row r="124">
      <c r="A124" s="13" t="s">
        <v>25</v>
      </c>
      <c r="B124" s="13"/>
      <c r="C124" s="13"/>
      <c r="D124" s="34" t="s">
        <v>285</v>
      </c>
      <c r="E124" s="13" t="str">
        <f>IFERROR(__xludf.DUMMYFUNCTION("IF(LEN(D124), GOOGLETRANSLATE(D124,""auto"",""en""),)"),"Small Business and Self-Employed One-Stop Resource")</f>
        <v>Small Business and Self-Employed One-Stop Resource</v>
      </c>
      <c r="F124" s="19" t="s">
        <v>286</v>
      </c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</row>
    <row r="125">
      <c r="A125" s="13" t="s">
        <v>25</v>
      </c>
      <c r="B125" s="13"/>
      <c r="C125" s="13"/>
      <c r="D125" s="18" t="s">
        <v>287</v>
      </c>
      <c r="E125" s="13" t="str">
        <f>IFERROR(__xludf.DUMMYFUNCTION("IF(LEN(D125), GOOGLETRANSLATE(D125,""auto"",""en""),)"),"Small Business Expo")</f>
        <v>Small Business Expo</v>
      </c>
      <c r="F125" s="19" t="s">
        <v>288</v>
      </c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</row>
    <row r="126">
      <c r="A126" s="13" t="s">
        <v>25</v>
      </c>
      <c r="B126" s="13"/>
      <c r="C126" s="13"/>
      <c r="D126" s="20" t="s">
        <v>289</v>
      </c>
      <c r="E126" s="13" t="str">
        <f>IFERROR(__xludf.DUMMYFUNCTION("IF(LEN(D126), GOOGLETRANSLATE(D126,""auto"",""en""),)"),"US Small business administrative")</f>
        <v>US Small business administrative</v>
      </c>
      <c r="F126" s="21" t="s">
        <v>290</v>
      </c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</row>
    <row r="127">
      <c r="A127" s="13" t="s">
        <v>25</v>
      </c>
      <c r="B127" s="13"/>
      <c r="C127" s="13"/>
      <c r="D127" s="13" t="s">
        <v>291</v>
      </c>
      <c r="E127" s="13" t="str">
        <f>IFERROR(__xludf.DUMMYFUNCTION("IF(LEN(D127), GOOGLETRANSLATE(D127,""auto"",""en""),)"),"Small Business Majority")</f>
        <v>Small Business Majority</v>
      </c>
      <c r="F127" s="11" t="s">
        <v>292</v>
      </c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</row>
    <row r="128">
      <c r="A128" s="13" t="s">
        <v>25</v>
      </c>
      <c r="B128" s="13"/>
      <c r="C128" s="13"/>
      <c r="D128" s="13" t="s">
        <v>293</v>
      </c>
      <c r="E128" s="13" t="str">
        <f>IFERROR(__xludf.DUMMYFUNCTION("IF(LEN(D128), GOOGLETRANSLATE(D128,""auto"",""en""),)"),"Small Business Committee")</f>
        <v>Small Business Committee</v>
      </c>
      <c r="F128" s="11" t="s">
        <v>294</v>
      </c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</row>
    <row r="129">
      <c r="A129" s="13" t="s">
        <v>25</v>
      </c>
      <c r="B129" s="13"/>
      <c r="C129" s="13"/>
      <c r="D129" s="13" t="s">
        <v>295</v>
      </c>
      <c r="E129" s="13" t="str">
        <f>IFERROR(__xludf.DUMMYFUNCTION("IF(LEN(D129), GOOGLETRANSLATE(D129,""auto"",""en""),)"),"Senate Committee on Small Business and Entrepreneurship")</f>
        <v>Senate Committee on Small Business and Entrepreneurship</v>
      </c>
      <c r="F129" s="35" t="str">
        <f>HYPERLINK("https://www.sbc.senate.gov/public/","https://www.sbc.senate.gov/public/")</f>
        <v>https://www.sbc.senate.gov/public/</v>
      </c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</row>
    <row r="130">
      <c r="A130" s="13" t="s">
        <v>25</v>
      </c>
      <c r="B130" s="13"/>
      <c r="C130" s="13"/>
      <c r="D130" s="13" t="s">
        <v>296</v>
      </c>
      <c r="E130" s="13" t="str">
        <f>IFERROR(__xludf.DUMMYFUNCTION("IF(LEN(D130), GOOGLETRANSLATE(D130,""auto"",""en""),)"),"United States International Trade Commission")</f>
        <v>United States International Trade Commission</v>
      </c>
      <c r="F130" s="36" t="str">
        <f>HYPERLINK("https://www.usitc.gov/","https://www.usitc.gov/")</f>
        <v>https://www.usitc.gov/</v>
      </c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</row>
    <row r="131">
      <c r="A131" s="13" t="s">
        <v>25</v>
      </c>
      <c r="B131" s="13"/>
      <c r="C131" s="13"/>
      <c r="D131" s="13" t="s">
        <v>297</v>
      </c>
      <c r="E131" s="13" t="str">
        <f>IFERROR(__xludf.DUMMYFUNCTION("IF(LEN(D131), GOOGLETRANSLATE(D131,""auto"",""en""),)"),"Office of the United States Trade Representative")</f>
        <v>Office of the United States Trade Representative</v>
      </c>
      <c r="F131" s="35" t="str">
        <f>HYPERLINK("https://ustr.gov/","https://ustr.gov/")</f>
        <v>https://ustr.gov/</v>
      </c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</row>
    <row r="132">
      <c r="A132" s="13" t="s">
        <v>25</v>
      </c>
      <c r="B132" s="13"/>
      <c r="C132" s="13"/>
      <c r="D132" s="37" t="s">
        <v>298</v>
      </c>
      <c r="E132" s="13" t="str">
        <f>IFERROR(__xludf.DUMMYFUNCTION("IF(LEN(D132), GOOGLETRANSLATE(D132,""auto"",""en""),)"),"Department Of Commerce")</f>
        <v>Department Of Commerce</v>
      </c>
      <c r="F132" s="36" t="str">
        <f>HYPERLINK("https://www.commerce.gov/","https://www.commerce.gov/")</f>
        <v>https://www.commerce.gov/</v>
      </c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</row>
    <row r="133">
      <c r="A133" s="13" t="s">
        <v>25</v>
      </c>
      <c r="B133" s="13"/>
      <c r="C133" s="13"/>
      <c r="D133" s="15" t="s">
        <v>299</v>
      </c>
      <c r="E133" s="13" t="str">
        <f>IFERROR(__xludf.DUMMYFUNCTION("IF(LEN(D133), GOOGLETRANSLATE(D133,""auto"",""en""),)"),"Census office")</f>
        <v>Census office</v>
      </c>
      <c r="F133" s="11" t="s">
        <v>300</v>
      </c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</row>
    <row r="134">
      <c r="A134" s="13" t="s">
        <v>25</v>
      </c>
      <c r="B134" s="13"/>
      <c r="C134" s="13"/>
      <c r="D134" s="13" t="s">
        <v>301</v>
      </c>
      <c r="E134" s="13" t="str">
        <f>IFERROR(__xludf.DUMMYFUNCTION("IF(LEN(D134), GOOGLETRANSLATE(D134,""auto"",""en""),)"),"United States Chamber of Commerce")</f>
        <v>United States Chamber of Commerce</v>
      </c>
      <c r="F134" s="35" t="str">
        <f>HYPERLINK("https://www.uschamber.com/","https://www.uschamber.com/")</f>
        <v>https://www.uschamber.com/</v>
      </c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</row>
    <row r="135">
      <c r="A135" s="13" t="s">
        <v>25</v>
      </c>
      <c r="B135" s="13" t="s">
        <v>302</v>
      </c>
      <c r="C135" s="13"/>
      <c r="D135" s="20" t="s">
        <v>303</v>
      </c>
      <c r="E135" s="13" t="str">
        <f>IFERROR(__xludf.DUMMYFUNCTION("IF(LEN(D135), GOOGLETRANSLATE(D135,""auto"",""en""),)"),"California Small Business Association")</f>
        <v>California Small Business Association</v>
      </c>
      <c r="F135" s="38" t="s">
        <v>304</v>
      </c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</row>
    <row r="136">
      <c r="A136" s="13" t="s">
        <v>25</v>
      </c>
      <c r="B136" s="13" t="s">
        <v>302</v>
      </c>
      <c r="C136" s="13"/>
      <c r="D136" s="24" t="s">
        <v>305</v>
      </c>
      <c r="E136" s="13" t="str">
        <f>IFERROR(__xludf.DUMMYFUNCTION("IF(LEN(D136), GOOGLETRANSLATE(D136,""auto"",""en""),)"),"California Small Business Development Center")</f>
        <v>California Small Business Development Center</v>
      </c>
      <c r="F136" s="25" t="s">
        <v>306</v>
      </c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</row>
    <row r="137">
      <c r="A137" s="13" t="s">
        <v>25</v>
      </c>
      <c r="B137" s="13" t="s">
        <v>302</v>
      </c>
      <c r="C137" s="13" t="s">
        <v>307</v>
      </c>
      <c r="D137" s="13" t="s">
        <v>308</v>
      </c>
      <c r="E137" s="13" t="str">
        <f>IFERROR(__xludf.DUMMYFUNCTION("IF(LEN(D137), GOOGLETRANSLATE(D137,""auto"",""en""),)"),"Los Angeles Area Chamber of Commerce")</f>
        <v>Los Angeles Area Chamber of Commerce</v>
      </c>
      <c r="F137" s="11" t="s">
        <v>309</v>
      </c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</row>
    <row r="138">
      <c r="A138" s="13" t="s">
        <v>25</v>
      </c>
      <c r="B138" s="13" t="s">
        <v>302</v>
      </c>
      <c r="C138" s="13" t="s">
        <v>307</v>
      </c>
      <c r="D138" s="13" t="s">
        <v>310</v>
      </c>
      <c r="E138" s="13" t="str">
        <f>IFERROR(__xludf.DUMMYFUNCTION("IF(LEN(D138), GOOGLETRANSLATE(D138,""auto"",""en""),)"),"The Business Portal")</f>
        <v>The Business Portal</v>
      </c>
      <c r="F138" s="11" t="s">
        <v>311</v>
      </c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</row>
    <row r="139">
      <c r="A139" s="13" t="s">
        <v>25</v>
      </c>
      <c r="B139" s="13" t="s">
        <v>302</v>
      </c>
      <c r="C139" s="13" t="s">
        <v>307</v>
      </c>
      <c r="D139" s="13" t="s">
        <v>312</v>
      </c>
      <c r="E139" s="13" t="str">
        <f>IFERROR(__xludf.DUMMYFUNCTION("IF(LEN(D139), GOOGLETRANSLATE(D139,""auto"",""en""),)"),"Small Business Development Centers LA")</f>
        <v>Small Business Development Centers LA</v>
      </c>
      <c r="F139" s="11" t="s">
        <v>313</v>
      </c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</row>
    <row r="140">
      <c r="A140" s="13" t="s">
        <v>25</v>
      </c>
      <c r="B140" s="13" t="s">
        <v>302</v>
      </c>
      <c r="C140" s="13" t="s">
        <v>307</v>
      </c>
      <c r="D140" s="13" t="s">
        <v>314</v>
      </c>
      <c r="E140" s="13" t="str">
        <f>IFERROR(__xludf.DUMMYFUNCTION("IF(LEN(D140), GOOGLETRANSLATE(D140,""auto"",""en""),)"),"Los Angeles County Economic Development Corporation")</f>
        <v>Los Angeles County Economic Development Corporation</v>
      </c>
      <c r="F140" s="11" t="s">
        <v>315</v>
      </c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</row>
    <row r="141">
      <c r="A141" s="13" t="s">
        <v>25</v>
      </c>
      <c r="B141" s="15" t="s">
        <v>316</v>
      </c>
      <c r="C141" s="13" t="s">
        <v>317</v>
      </c>
      <c r="D141" s="13" t="s">
        <v>318</v>
      </c>
      <c r="E141" s="13" t="str">
        <f>IFERROR(__xludf.DUMMYFUNCTION("IF(LEN(D141), GOOGLETRANSLATE(D141,""auto"",""en""),)"),"Empire State Development, New York")</f>
        <v>Empire State Development, New York</v>
      </c>
      <c r="F141" s="11" t="s">
        <v>319</v>
      </c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</row>
    <row r="142">
      <c r="A142" s="13" t="s">
        <v>25</v>
      </c>
      <c r="B142" s="15" t="s">
        <v>316</v>
      </c>
      <c r="C142" s="13" t="s">
        <v>317</v>
      </c>
      <c r="D142" s="13" t="s">
        <v>320</v>
      </c>
      <c r="E142" s="13" t="str">
        <f>IFERROR(__xludf.DUMMYFUNCTION("IF(LEN(D142), GOOGLETRANSLATE(D142,""auto"",""en""),)"),"The New York Small Business Development Center")</f>
        <v>The New York Small Business Development Center</v>
      </c>
      <c r="F142" s="11" t="s">
        <v>321</v>
      </c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</row>
    <row r="143">
      <c r="A143" s="13" t="s">
        <v>25</v>
      </c>
      <c r="B143" s="15" t="s">
        <v>316</v>
      </c>
      <c r="C143" s="13" t="s">
        <v>317</v>
      </c>
      <c r="D143" s="13" t="s">
        <v>322</v>
      </c>
      <c r="E143" s="13" t="str">
        <f>IFERROR(__xludf.DUMMYFUNCTION("IF(LEN(D143), GOOGLETRANSLATE(D143,""auto"",""en""),)"),"New York City Economic Development Corporation")</f>
        <v>New York City Economic Development Corporation</v>
      </c>
      <c r="F143" s="11" t="s">
        <v>323</v>
      </c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</row>
    <row r="144">
      <c r="A144" s="13" t="s">
        <v>25</v>
      </c>
      <c r="B144" s="15" t="s">
        <v>316</v>
      </c>
      <c r="C144" s="13" t="s">
        <v>317</v>
      </c>
      <c r="D144" s="13" t="s">
        <v>324</v>
      </c>
      <c r="E144" s="13" t="str">
        <f>IFERROR(__xludf.DUMMYFUNCTION("IF(LEN(D144), GOOGLETRANSLATE(D144,""auto"",""en""),)"),"NYC Small Business Services")</f>
        <v>NYC Small Business Services</v>
      </c>
      <c r="F144" s="11" t="s">
        <v>325</v>
      </c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</row>
    <row r="145">
      <c r="A145" s="13" t="s">
        <v>25</v>
      </c>
      <c r="B145" s="13" t="s">
        <v>326</v>
      </c>
      <c r="C145" s="13"/>
      <c r="D145" s="13" t="s">
        <v>327</v>
      </c>
      <c r="E145" s="13" t="str">
        <f>IFERROR(__xludf.DUMMYFUNCTION("IF(LEN(D145), GOOGLETRANSLATE(D145,""auto"",""en""),)"),"Illinois Department of Commerce &amp; Economic Opportunity")</f>
        <v>Illinois Department of Commerce &amp; Economic Opportunity</v>
      </c>
      <c r="F145" s="11" t="s">
        <v>328</v>
      </c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</row>
    <row r="146">
      <c r="A146" s="13" t="s">
        <v>25</v>
      </c>
      <c r="B146" s="13" t="s">
        <v>326</v>
      </c>
      <c r="C146" s="13"/>
      <c r="D146" s="37" t="s">
        <v>329</v>
      </c>
      <c r="E146" s="13" t="str">
        <f>IFERROR(__xludf.DUMMYFUNCTION("IF(LEN(D146), GOOGLETRANSLATE(D146,""auto"",""en""),)"),"Technology Entrepreneur Center, College Of Engineering")</f>
        <v>Technology Entrepreneur Center, College Of Engineering</v>
      </c>
      <c r="F146" s="11" t="s">
        <v>330</v>
      </c>
      <c r="G146" s="8"/>
      <c r="H146" s="13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</row>
    <row r="147">
      <c r="A147" s="13" t="s">
        <v>25</v>
      </c>
      <c r="B147" s="13" t="s">
        <v>326</v>
      </c>
      <c r="C147" s="13" t="s">
        <v>331</v>
      </c>
      <c r="D147" s="13" t="s">
        <v>332</v>
      </c>
      <c r="E147" s="13" t="str">
        <f>IFERROR(__xludf.DUMMYFUNCTION("IF(LEN(D147), GOOGLETRANSLATE(D147,""auto"",""en""),)"),"Small Business Development Centers")</f>
        <v>Small Business Development Centers</v>
      </c>
      <c r="F147" s="11" t="s">
        <v>333</v>
      </c>
      <c r="G147" s="8"/>
      <c r="H147" s="13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</row>
    <row r="148">
      <c r="A148" s="13" t="s">
        <v>25</v>
      </c>
      <c r="B148" s="13" t="s">
        <v>326</v>
      </c>
      <c r="C148" s="13" t="s">
        <v>331</v>
      </c>
      <c r="D148" s="13" t="s">
        <v>334</v>
      </c>
      <c r="E148" s="13" t="str">
        <f>IFERROR(__xludf.DUMMYFUNCTION("IF(LEN(D148), GOOGLETRANSLATE(D148,""auto"",""en""),)"),"Polsky Center for Entrepreneurship and Innovation, University of Chicago")</f>
        <v>Polsky Center for Entrepreneurship and Innovation, University of Chicago</v>
      </c>
      <c r="F148" s="11" t="s">
        <v>335</v>
      </c>
      <c r="G148" s="8"/>
      <c r="H148" s="13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</row>
    <row r="149">
      <c r="A149" s="13" t="s">
        <v>25</v>
      </c>
      <c r="B149" s="13" t="s">
        <v>326</v>
      </c>
      <c r="C149" s="13" t="s">
        <v>331</v>
      </c>
      <c r="D149" s="13" t="s">
        <v>336</v>
      </c>
      <c r="E149" s="13" t="str">
        <f>IFERROR(__xludf.DUMMYFUNCTION("IF(LEN(D149), GOOGLETRANSLATE(D149,""auto"",""en""),)"),"Chicagoland Chamber of Commerce")</f>
        <v>Chicagoland Chamber of Commerce</v>
      </c>
      <c r="F149" s="11" t="s">
        <v>337</v>
      </c>
      <c r="G149" s="8"/>
      <c r="H149" s="13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</row>
    <row r="150">
      <c r="A150" s="13" t="s">
        <v>25</v>
      </c>
      <c r="B150" s="13" t="s">
        <v>326</v>
      </c>
      <c r="C150" s="13" t="s">
        <v>331</v>
      </c>
      <c r="D150" s="15" t="s">
        <v>338</v>
      </c>
      <c r="E150" s="13" t="str">
        <f>IFERROR(__xludf.DUMMYFUNCTION("IF(LEN(D150), GOOGLETRANSLATE(D150,""auto"",""en""),)"),"CENTER FOR TECHNOLOGY AND ENTREPRENEURSHIP")</f>
        <v>CENTER FOR TECHNOLOGY AND ENTREPRENEURSHIP</v>
      </c>
      <c r="F150" s="11" t="s">
        <v>339</v>
      </c>
      <c r="G150" s="8"/>
      <c r="H150" s="13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</row>
    <row r="151">
      <c r="A151" s="13" t="s">
        <v>25</v>
      </c>
      <c r="B151" s="13" t="s">
        <v>302</v>
      </c>
      <c r="C151" s="13" t="s">
        <v>340</v>
      </c>
      <c r="D151" s="15" t="s">
        <v>341</v>
      </c>
      <c r="E151" s="13" t="str">
        <f>IFERROR(__xludf.DUMMYFUNCTION("IF(LEN(D151), GOOGLETRANSLATE(D151,""auto"",""en""),)"),"San francisco Business Portal")</f>
        <v>San francisco Business Portal</v>
      </c>
      <c r="F151" s="11" t="s">
        <v>342</v>
      </c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</row>
    <row r="152">
      <c r="A152" s="13" t="s">
        <v>25</v>
      </c>
      <c r="B152" s="13" t="s">
        <v>302</v>
      </c>
      <c r="C152" s="13" t="s">
        <v>340</v>
      </c>
      <c r="D152" s="13" t="s">
        <v>343</v>
      </c>
      <c r="E152" s="13" t="str">
        <f>IFERROR(__xludf.DUMMYFUNCTION("IF(LEN(D152), GOOGLETRANSLATE(D152,""auto"",""en""),)"),"Office of Small Business")</f>
        <v>Office of Small Business</v>
      </c>
      <c r="F152" s="11" t="s">
        <v>344</v>
      </c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</row>
    <row r="153">
      <c r="A153" s="13" t="s">
        <v>25</v>
      </c>
      <c r="B153" s="13" t="s">
        <v>345</v>
      </c>
      <c r="C153" s="13"/>
      <c r="D153" s="13" t="s">
        <v>346</v>
      </c>
      <c r="E153" s="13" t="str">
        <f>IFERROR(__xludf.DUMMYFUNCTION("IF(LEN(D153), GOOGLETRANSLATE(D153,""auto"",""en""),)"),"Department of Commerce")</f>
        <v>Department of Commerce</v>
      </c>
      <c r="F153" s="11" t="s">
        <v>347</v>
      </c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</row>
    <row r="154">
      <c r="A154" s="13" t="s">
        <v>25</v>
      </c>
      <c r="B154" s="13" t="s">
        <v>345</v>
      </c>
      <c r="C154" s="13" t="s">
        <v>348</v>
      </c>
      <c r="D154" s="15" t="s">
        <v>349</v>
      </c>
      <c r="E154" s="13" t="str">
        <f>IFERROR(__xludf.DUMMYFUNCTION("IF(LEN(D154), GOOGLETRANSLATE(D154,""auto"",""en""),)"),"Small Business Resource Center")</f>
        <v>Small Business Resource Center</v>
      </c>
      <c r="F154" s="14" t="s">
        <v>350</v>
      </c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</row>
    <row r="155">
      <c r="A155" s="13" t="s">
        <v>25</v>
      </c>
      <c r="B155" s="13" t="s">
        <v>345</v>
      </c>
      <c r="C155" s="13" t="s">
        <v>348</v>
      </c>
      <c r="D155" s="13" t="s">
        <v>351</v>
      </c>
      <c r="E155" s="13" t="str">
        <f>IFERROR(__xludf.DUMMYFUNCTION("IF(LEN(D155), GOOGLETRANSLATE(D155,""auto"",""en""),)"),"Baltimore Development Corporation")</f>
        <v>Baltimore Development Corporation</v>
      </c>
      <c r="F155" s="11" t="s">
        <v>352</v>
      </c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</row>
    <row r="156">
      <c r="A156" s="13" t="s">
        <v>25</v>
      </c>
      <c r="B156" s="13" t="s">
        <v>353</v>
      </c>
      <c r="C156" s="13" t="s">
        <v>354</v>
      </c>
      <c r="D156" s="13" t="s">
        <v>355</v>
      </c>
      <c r="E156" s="13" t="str">
        <f>IFERROR(__xludf.DUMMYFUNCTION("IF(LEN(D156), GOOGLETRANSLATE(D156,""auto"",""en""),)"),"Florida Economic Development Council")</f>
        <v>Florida Economic Development Council</v>
      </c>
      <c r="F156" s="11" t="s">
        <v>356</v>
      </c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</row>
    <row r="157">
      <c r="A157" s="13" t="s">
        <v>25</v>
      </c>
      <c r="B157" s="13" t="s">
        <v>357</v>
      </c>
      <c r="C157" s="13"/>
      <c r="D157" s="13" t="s">
        <v>358</v>
      </c>
      <c r="E157" s="13" t="str">
        <f>IFERROR(__xludf.DUMMYFUNCTION("IF(LEN(D157), GOOGLETRANSLATE(D157,""auto"",""en""),)"),"Texas Economic Development")</f>
        <v>Texas Economic Development</v>
      </c>
      <c r="F157" s="35" t="str">
        <f>HYPERLINK("https://gov.texas.gov/business/page/small-business-programs","https://gov.texas.gov/business/page/small-business-programs")</f>
        <v>https://gov.texas.gov/business/page/small-business-programs</v>
      </c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</row>
    <row r="158">
      <c r="A158" s="13" t="s">
        <v>25</v>
      </c>
      <c r="B158" s="13" t="s">
        <v>357</v>
      </c>
      <c r="C158" s="13"/>
      <c r="D158" s="13" t="s">
        <v>359</v>
      </c>
      <c r="E158" s="13" t="str">
        <f>IFERROR(__xludf.DUMMYFUNCTION("IF(LEN(D158), GOOGLETRANSLATE(D158,""auto"",""en""),)"),"Official Texas Economic Development Corporation")</f>
        <v>Official Texas Economic Development Corporation</v>
      </c>
      <c r="F158" s="35" t="str">
        <f>HYPERLINK("https://businessintexas.com/","https://businessintexas.com/")</f>
        <v>https://businessintexas.com/</v>
      </c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</row>
    <row r="159">
      <c r="A159" s="13" t="s">
        <v>25</v>
      </c>
      <c r="B159" s="13" t="s">
        <v>357</v>
      </c>
      <c r="C159" s="13" t="s">
        <v>360</v>
      </c>
      <c r="D159" s="13" t="s">
        <v>361</v>
      </c>
      <c r="E159" s="13" t="str">
        <f>IFERROR(__xludf.DUMMYFUNCTION("IF(LEN(D159), GOOGLETRANSLATE(D159,""auto"",""en""),)"),"University of Houston-Small Business Development Center ")</f>
        <v>University of Houston-Small Business Development Center </v>
      </c>
      <c r="F159" s="11" t="s">
        <v>362</v>
      </c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</row>
    <row r="160">
      <c r="A160" s="13" t="s">
        <v>25</v>
      </c>
      <c r="B160" s="13" t="s">
        <v>357</v>
      </c>
      <c r="C160" s="13" t="s">
        <v>360</v>
      </c>
      <c r="D160" s="13" t="s">
        <v>363</v>
      </c>
      <c r="E160" s="13" t="str">
        <f>IFERROR(__xludf.DUMMYFUNCTION("IF(LEN(D160), GOOGLETRANSLATE(D160,""auto"",""en""),)"),"OFFICE OF BUSINESS OPPORTUNITY")</f>
        <v>OFFICE OF BUSINESS OPPORTUNITY</v>
      </c>
      <c r="F160" s="11" t="s">
        <v>364</v>
      </c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</row>
    <row r="161">
      <c r="A161" s="13" t="s">
        <v>25</v>
      </c>
      <c r="B161" s="13" t="s">
        <v>357</v>
      </c>
      <c r="C161" s="13" t="s">
        <v>360</v>
      </c>
      <c r="D161" s="13" t="s">
        <v>365</v>
      </c>
      <c r="E161" s="13" t="str">
        <f>IFERROR(__xludf.DUMMYFUNCTION("IF(LEN(D161), GOOGLETRANSLATE(D161,""auto"",""en""),)"),"Asia Chamber of Commerce")</f>
        <v>Asia Chamber of Commerce</v>
      </c>
      <c r="F161" s="11" t="s">
        <v>366</v>
      </c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</row>
    <row r="162">
      <c r="A162" s="13" t="s">
        <v>25</v>
      </c>
      <c r="B162" s="13" t="s">
        <v>357</v>
      </c>
      <c r="C162" s="13" t="s">
        <v>360</v>
      </c>
      <c r="D162" s="13" t="s">
        <v>367</v>
      </c>
      <c r="E162" s="13" t="str">
        <f>IFERROR(__xludf.DUMMYFUNCTION("IF(LEN(D162), GOOGLETRANSLATE(D162,""auto"",""en""),)"),"World Chamber of Commerce of Texas")</f>
        <v>World Chamber of Commerce of Texas</v>
      </c>
      <c r="F162" s="11" t="s">
        <v>368</v>
      </c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</row>
    <row r="163">
      <c r="A163" s="13" t="s">
        <v>25</v>
      </c>
      <c r="B163" s="13" t="s">
        <v>357</v>
      </c>
      <c r="C163" s="13" t="s">
        <v>360</v>
      </c>
      <c r="D163" s="13" t="s">
        <v>369</v>
      </c>
      <c r="E163" s="13" t="str">
        <f>IFERROR(__xludf.DUMMYFUNCTION("IF(LEN(D163), GOOGLETRANSLATE(D163,""auto"",""en""),)"),"Houston Metro Chamber of Commerce")</f>
        <v>Houston Metro Chamber of Commerce</v>
      </c>
      <c r="F163" s="11" t="s">
        <v>370</v>
      </c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</row>
    <row r="164">
      <c r="A164" s="13" t="s">
        <v>25</v>
      </c>
      <c r="B164" s="13" t="s">
        <v>357</v>
      </c>
      <c r="C164" s="13" t="s">
        <v>360</v>
      </c>
      <c r="D164" s="13" t="s">
        <v>371</v>
      </c>
      <c r="E164" s="13" t="str">
        <f>IFERROR(__xludf.DUMMYFUNCTION("IF(LEN(D164), GOOGLETRANSLATE(D164,""auto"",""en""),)"),"Houston Northwest Chamber of Commerce")</f>
        <v>Houston Northwest Chamber of Commerce</v>
      </c>
      <c r="F164" s="11" t="s">
        <v>372</v>
      </c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</row>
    <row r="165">
      <c r="A165" s="13" t="s">
        <v>25</v>
      </c>
      <c r="B165" s="13" t="s">
        <v>357</v>
      </c>
      <c r="C165" s="13" t="s">
        <v>360</v>
      </c>
      <c r="D165" s="13" t="s">
        <v>373</v>
      </c>
      <c r="E165" s="13" t="str">
        <f>IFERROR(__xludf.DUMMYFUNCTION("IF(LEN(D165), GOOGLETRANSLATE(D165,""auto"",""en""),)"),"Houston East End Chamber of Commerce")</f>
        <v>Houston East End Chamber of Commerce</v>
      </c>
      <c r="F165" s="11" t="s">
        <v>374</v>
      </c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</row>
    <row r="166">
      <c r="A166" s="13" t="s">
        <v>25</v>
      </c>
      <c r="B166" s="13" t="s">
        <v>375</v>
      </c>
      <c r="C166" s="13" t="s">
        <v>376</v>
      </c>
      <c r="D166" s="13" t="s">
        <v>377</v>
      </c>
      <c r="E166" s="13" t="str">
        <f>IFERROR(__xludf.DUMMYFUNCTION("IF(LEN(D166), GOOGLETRANSLATE(D166,""auto"",""en""),)"),"The Chamber of Commerce for Greater Philadelphia")</f>
        <v>The Chamber of Commerce for Greater Philadelphia</v>
      </c>
      <c r="F166" s="11" t="s">
        <v>378</v>
      </c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</row>
    <row r="167">
      <c r="A167" s="13" t="s">
        <v>25</v>
      </c>
      <c r="B167" s="13" t="s">
        <v>375</v>
      </c>
      <c r="C167" s="13"/>
      <c r="D167" s="13" t="s">
        <v>379</v>
      </c>
      <c r="E167" s="13" t="str">
        <f>IFERROR(__xludf.DUMMYFUNCTION("IF(LEN(D167), GOOGLETRANSLATE(D167,""auto"",""en""),)"),"Small Business Development Center, University of Pennsylvania")</f>
        <v>Small Business Development Center, University of Pennsylvania</v>
      </c>
      <c r="F167" s="11" t="s">
        <v>380</v>
      </c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</row>
    <row r="168">
      <c r="A168" s="13" t="s">
        <v>25</v>
      </c>
      <c r="B168" s="13" t="s">
        <v>375</v>
      </c>
      <c r="C168" s="13"/>
      <c r="D168" s="13" t="s">
        <v>381</v>
      </c>
      <c r="E168" s="13" t="str">
        <f>IFERROR(__xludf.DUMMYFUNCTION("IF(LEN(D168), GOOGLETRANSLATE(D168,""auto"",""en""),)"),"Pennsylvania Business One-Stop Shop")</f>
        <v>Pennsylvania Business One-Stop Shop</v>
      </c>
      <c r="F168" s="11" t="s">
        <v>382</v>
      </c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</row>
    <row r="169">
      <c r="A169" s="13" t="s">
        <v>25</v>
      </c>
      <c r="B169" s="13" t="s">
        <v>375</v>
      </c>
      <c r="C169" s="13"/>
      <c r="D169" s="13" t="s">
        <v>383</v>
      </c>
      <c r="E169" s="13" t="str">
        <f>IFERROR(__xludf.DUMMYFUNCTION("IF(LEN(D169), GOOGLETRANSLATE(D169,""auto"",""en""),)"),"Department of Community and Economic Development")</f>
        <v>Department of Community and Economic Development</v>
      </c>
      <c r="F169" s="11" t="s">
        <v>384</v>
      </c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</row>
    <row r="170">
      <c r="A170" s="13" t="s">
        <v>25</v>
      </c>
      <c r="B170" s="13" t="s">
        <v>375</v>
      </c>
      <c r="C170" s="13"/>
      <c r="D170" s="13" t="s">
        <v>385</v>
      </c>
      <c r="E170" s="13" t="str">
        <f>IFERROR(__xludf.DUMMYFUNCTION("IF(LEN(D170), GOOGLETRANSLATE(D170,""auto"",""en""),)"),"Department of Labour and Industry")</f>
        <v>Department of Labour and Industry</v>
      </c>
      <c r="F170" s="11" t="s">
        <v>386</v>
      </c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</row>
    <row r="171">
      <c r="A171" s="13" t="s">
        <v>25</v>
      </c>
      <c r="B171" s="13" t="s">
        <v>375</v>
      </c>
      <c r="C171" s="13"/>
      <c r="D171" s="13" t="s">
        <v>387</v>
      </c>
      <c r="E171" s="13" t="str">
        <f>IFERROR(__xludf.DUMMYFUNCTION("IF(LEN(D171), GOOGLETRANSLATE(D171,""auto"",""en""),)"),"Center of City Philadelphia")</f>
        <v>Center of City Philadelphia</v>
      </c>
      <c r="F171" s="11" t="s">
        <v>388</v>
      </c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</row>
    <row r="172">
      <c r="A172" s="13" t="s">
        <v>25</v>
      </c>
      <c r="B172" s="13" t="s">
        <v>375</v>
      </c>
      <c r="C172" s="13"/>
      <c r="D172" s="13" t="s">
        <v>389</v>
      </c>
      <c r="E172" s="13" t="str">
        <f>IFERROR(__xludf.DUMMYFUNCTION("IF(LEN(D172), GOOGLETRANSLATE(D172,""auto"",""en""),)"),"Entrepreneurs forum of Greater Philadephia")</f>
        <v>Entrepreneurs forum of Greater Philadephia</v>
      </c>
      <c r="F172" s="11" t="s">
        <v>390</v>
      </c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</row>
    <row r="173">
      <c r="A173" s="13" t="s">
        <v>25</v>
      </c>
      <c r="B173" s="13" t="s">
        <v>391</v>
      </c>
      <c r="C173" s="13"/>
      <c r="D173" s="13" t="s">
        <v>392</v>
      </c>
      <c r="E173" s="13" t="str">
        <f>IFERROR(__xludf.DUMMYFUNCTION("IF(LEN(D173), GOOGLETRANSLATE(D173,""auto"",""en""),)"),"Economics Development Authority")</f>
        <v>Economics Development Authority</v>
      </c>
      <c r="F173" s="11" t="s">
        <v>393</v>
      </c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</row>
    <row r="174">
      <c r="A174" s="13" t="s">
        <v>25</v>
      </c>
      <c r="B174" s="13" t="s">
        <v>391</v>
      </c>
      <c r="C174" s="13"/>
      <c r="D174" s="13" t="s">
        <v>394</v>
      </c>
      <c r="E174" s="13" t="str">
        <f>IFERROR(__xludf.DUMMYFUNCTION("IF(LEN(D174), GOOGLETRANSLATE(D174,""auto"",""en""),)"),"Business Portal")</f>
        <v>Business Portal</v>
      </c>
      <c r="F174" s="11" t="s">
        <v>395</v>
      </c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</row>
    <row r="175">
      <c r="A175" s="13" t="s">
        <v>25</v>
      </c>
      <c r="B175" s="13" t="s">
        <v>391</v>
      </c>
      <c r="C175" s="13"/>
      <c r="D175" s="13" t="s">
        <v>396</v>
      </c>
      <c r="E175" s="13" t="str">
        <f>IFERROR(__xludf.DUMMYFUNCTION("IF(LEN(D175), GOOGLETRANSLATE(D175,""auto"",""en""),)"),"Department of Labor and Workforce Development")</f>
        <v>Department of Labor and Workforce Development</v>
      </c>
      <c r="F175" s="11" t="s">
        <v>397</v>
      </c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</row>
    <row r="176">
      <c r="A176" s="13" t="s">
        <v>25</v>
      </c>
      <c r="B176" s="13" t="s">
        <v>391</v>
      </c>
      <c r="C176" s="13"/>
      <c r="D176" s="13" t="s">
        <v>398</v>
      </c>
      <c r="E176" s="13" t="str">
        <f>IFERROR(__xludf.DUMMYFUNCTION("IF(LEN(D176), GOOGLETRANSLATE(D176,""auto"",""en""),)"),"New Jersey Small Business Development Centers")</f>
        <v>New Jersey Small Business Development Centers</v>
      </c>
      <c r="F176" s="11" t="s">
        <v>399</v>
      </c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</row>
    <row r="177">
      <c r="A177" s="13" t="s">
        <v>25</v>
      </c>
      <c r="B177" s="13" t="s">
        <v>391</v>
      </c>
      <c r="C177" s="13"/>
      <c r="D177" s="13" t="s">
        <v>400</v>
      </c>
      <c r="E177" s="13" t="str">
        <f>IFERROR(__xludf.DUMMYFUNCTION("IF(LEN(D177), GOOGLETRANSLATE(D177,""auto"",""en""),)"),"New Jersey Business and Industry Association")</f>
        <v>New Jersey Business and Industry Association</v>
      </c>
      <c r="F177" s="11" t="s">
        <v>401</v>
      </c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</row>
    <row r="178">
      <c r="A178" s="13" t="s">
        <v>25</v>
      </c>
      <c r="B178" s="13" t="s">
        <v>391</v>
      </c>
      <c r="C178" s="13" t="s">
        <v>402</v>
      </c>
      <c r="D178" s="13" t="s">
        <v>403</v>
      </c>
      <c r="E178" s="13" t="str">
        <f>IFERROR(__xludf.DUMMYFUNCTION("IF(LEN(D178), GOOGLETRANSLATE(D178,""auto"",""en""),)"),"Rutgers Newark Small Business Development Center")</f>
        <v>Rutgers Newark Small Business Development Center</v>
      </c>
      <c r="F178" s="11" t="s">
        <v>404</v>
      </c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</row>
    <row r="179">
      <c r="A179" s="13" t="s">
        <v>25</v>
      </c>
      <c r="B179" s="13" t="s">
        <v>391</v>
      </c>
      <c r="C179" s="13" t="s">
        <v>402</v>
      </c>
      <c r="D179" s="13" t="s">
        <v>405</v>
      </c>
      <c r="E179" s="13" t="str">
        <f>IFERROR(__xludf.DUMMYFUNCTION("IF(LEN(D179), GOOGLETRANSLATE(D179,""auto"",""en""),)"),"Small Business Development Centre, New Jersey")</f>
        <v>Small Business Development Centre, New Jersey</v>
      </c>
      <c r="F179" s="11" t="s">
        <v>406</v>
      </c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</row>
    <row r="180">
      <c r="A180" s="13" t="s">
        <v>25</v>
      </c>
      <c r="B180" s="13" t="s">
        <v>391</v>
      </c>
      <c r="C180" s="13" t="s">
        <v>402</v>
      </c>
      <c r="D180" s="13" t="s">
        <v>407</v>
      </c>
      <c r="E180" s="13" t="str">
        <f>IFERROR(__xludf.DUMMYFUNCTION("IF(LEN(D180), GOOGLETRANSLATE(D180,""auto"",""en""),)"),"Greater Newark Chamber of Commerce")</f>
        <v>Greater Newark Chamber of Commerce</v>
      </c>
      <c r="F180" s="11" t="s">
        <v>408</v>
      </c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</row>
    <row r="181">
      <c r="A181" s="13" t="s">
        <v>25</v>
      </c>
      <c r="B181" s="13" t="s">
        <v>409</v>
      </c>
      <c r="C181" s="13" t="s">
        <v>410</v>
      </c>
      <c r="D181" s="13" t="s">
        <v>411</v>
      </c>
      <c r="E181" s="13" t="str">
        <f>IFERROR(__xludf.DUMMYFUNCTION("IF(LEN(D181), GOOGLETRANSLATE(D181,""auto"",""en""),)"),"Kentucky Chamber of Commerce")</f>
        <v>Kentucky Chamber of Commerce</v>
      </c>
      <c r="F181" s="11" t="s">
        <v>412</v>
      </c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</row>
    <row r="182">
      <c r="A182" s="13" t="s">
        <v>25</v>
      </c>
      <c r="B182" s="13" t="s">
        <v>413</v>
      </c>
      <c r="C182" s="13" t="s">
        <v>414</v>
      </c>
      <c r="D182" s="13" t="s">
        <v>415</v>
      </c>
      <c r="E182" s="13" t="str">
        <f>IFERROR(__xludf.DUMMYFUNCTION("IF(LEN(D182), GOOGLETRANSLATE(D182,""auto"",""en""),)"),"Kansas City Area Development Council")</f>
        <v>Kansas City Area Development Council</v>
      </c>
      <c r="F182" s="11" t="s">
        <v>416</v>
      </c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</row>
    <row r="183">
      <c r="A183" s="13" t="s">
        <v>25</v>
      </c>
      <c r="B183" s="13" t="s">
        <v>413</v>
      </c>
      <c r="C183" s="13"/>
      <c r="D183" s="13" t="s">
        <v>417</v>
      </c>
      <c r="E183" s="13" t="str">
        <f>IFERROR(__xludf.DUMMYFUNCTION("IF(LEN(D183), GOOGLETRANSLATE(D183,""auto"",""en""),)"),"Department of Economic Development")</f>
        <v>Department of Economic Development</v>
      </c>
      <c r="F183" s="11" t="s">
        <v>418</v>
      </c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</row>
    <row r="184">
      <c r="A184" s="13" t="s">
        <v>25</v>
      </c>
      <c r="B184" s="13" t="s">
        <v>413</v>
      </c>
      <c r="C184" s="30"/>
      <c r="D184" s="13" t="s">
        <v>419</v>
      </c>
      <c r="E184" s="13" t="str">
        <f>IFERROR(__xludf.DUMMYFUNCTION("IF(LEN(D184), GOOGLETRANSLATE(D184,""auto"",""en""),)"),"Missouris Economic Development Council")</f>
        <v>Missouris Economic Development Council</v>
      </c>
      <c r="F184" s="11" t="s">
        <v>420</v>
      </c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</row>
    <row r="185">
      <c r="A185" s="13" t="s">
        <v>25</v>
      </c>
      <c r="B185" s="13" t="s">
        <v>413</v>
      </c>
      <c r="C185" s="30"/>
      <c r="D185" s="13" t="s">
        <v>421</v>
      </c>
      <c r="E185" s="13" t="str">
        <f>IFERROR(__xludf.DUMMYFUNCTION("IF(LEN(D185), GOOGLETRANSLATE(D185,""auto"",""en""),)"),"Missouri Small Business &amp; Technology Development Centers")</f>
        <v>Missouri Small Business &amp; Technology Development Centers</v>
      </c>
      <c r="F185" s="11" t="s">
        <v>422</v>
      </c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</row>
    <row r="186">
      <c r="A186" s="30" t="s">
        <v>25</v>
      </c>
      <c r="B186" s="30" t="s">
        <v>423</v>
      </c>
      <c r="C186" s="30" t="s">
        <v>424</v>
      </c>
      <c r="D186" s="13" t="s">
        <v>425</v>
      </c>
      <c r="E186" s="13" t="str">
        <f>IFERROR(__xludf.DUMMYFUNCTION("IF(LEN(D186), GOOGLETRANSLATE(D186,""auto"",""en""),)"),"Seattle Economic Development Commission")</f>
        <v>Seattle Economic Development Commission</v>
      </c>
      <c r="F186" s="11" t="s">
        <v>426</v>
      </c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</row>
    <row r="187">
      <c r="A187" s="30" t="s">
        <v>25</v>
      </c>
      <c r="B187" s="30" t="s">
        <v>423</v>
      </c>
      <c r="C187" s="30" t="s">
        <v>424</v>
      </c>
      <c r="D187" s="13" t="s">
        <v>427</v>
      </c>
      <c r="E187" s="13" t="str">
        <f>IFERROR(__xludf.DUMMYFUNCTION("IF(LEN(D187), GOOGLETRANSLATE(D187,""auto"",""en""),)"),"Office of Economic Development")</f>
        <v>Office of Economic Development</v>
      </c>
      <c r="F187" s="11" t="s">
        <v>428</v>
      </c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</row>
    <row r="188">
      <c r="A188" s="13" t="s">
        <v>25</v>
      </c>
      <c r="B188" s="13" t="s">
        <v>423</v>
      </c>
      <c r="C188" s="13" t="s">
        <v>424</v>
      </c>
      <c r="D188" s="37" t="s">
        <v>429</v>
      </c>
      <c r="E188" s="13" t="str">
        <f>IFERROR(__xludf.DUMMYFUNCTION("IF(LEN(D188), GOOGLETRANSLATE(D188,""auto"",""en""),)"),"Washington Area Chamber Of Commerce")</f>
        <v>Washington Area Chamber Of Commerce</v>
      </c>
      <c r="F188" s="11" t="s">
        <v>430</v>
      </c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</row>
    <row r="189">
      <c r="A189" s="13" t="s">
        <v>25</v>
      </c>
      <c r="B189" s="13" t="s">
        <v>423</v>
      </c>
      <c r="C189" s="15"/>
      <c r="D189" s="15" t="s">
        <v>431</v>
      </c>
      <c r="E189" s="13" t="str">
        <f>IFERROR(__xludf.DUMMYFUNCTION("IF(LEN(D189), GOOGLETRANSLATE(D189,""auto"",""en""),)"),"DC Chamber of Commerce")</f>
        <v>DC Chamber of Commerce</v>
      </c>
      <c r="F189" s="14" t="s">
        <v>432</v>
      </c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</row>
    <row r="190">
      <c r="A190" s="13" t="s">
        <v>25</v>
      </c>
      <c r="B190" s="13" t="s">
        <v>423</v>
      </c>
      <c r="C190" s="15"/>
      <c r="D190" s="15" t="s">
        <v>433</v>
      </c>
      <c r="E190" s="13" t="str">
        <f>IFERROR(__xludf.DUMMYFUNCTION("IF(LEN(D190), GOOGLETRANSLATE(D190,""auto"",""en""),)"),"Washington Economic Development Association")</f>
        <v>Washington Economic Development Association</v>
      </c>
      <c r="F190" s="14" t="s">
        <v>434</v>
      </c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</row>
    <row r="191">
      <c r="A191" s="13" t="s">
        <v>25</v>
      </c>
      <c r="B191" s="13" t="s">
        <v>435</v>
      </c>
      <c r="D191" s="15" t="s">
        <v>436</v>
      </c>
      <c r="E191" s="13" t="str">
        <f>IFERROR(__xludf.DUMMYFUNCTION("IF(LEN(D191), GOOGLETRANSLATE(D191,""auto"",""en""),)"),"Small Business Assistance Office")</f>
        <v>Small Business Assistance Office</v>
      </c>
      <c r="F191" s="14" t="s">
        <v>437</v>
      </c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</row>
    <row r="192">
      <c r="A192" s="13" t="s">
        <v>25</v>
      </c>
      <c r="B192" s="13" t="s">
        <v>435</v>
      </c>
      <c r="D192" s="18" t="s">
        <v>438</v>
      </c>
      <c r="E192" s="13" t="str">
        <f>IFERROR(__xludf.DUMMYFUNCTION("IF(LEN(D192), GOOGLETRANSLATE(D192,""auto"",""en""),)"),"Employment and Economic Development")</f>
        <v>Employment and Economic Development</v>
      </c>
      <c r="F192" s="19" t="s">
        <v>439</v>
      </c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</row>
    <row r="193">
      <c r="A193" s="30" t="s">
        <v>25</v>
      </c>
      <c r="B193" s="30" t="s">
        <v>440</v>
      </c>
      <c r="C193" s="13"/>
      <c r="D193" s="20" t="s">
        <v>441</v>
      </c>
      <c r="E193" s="13" t="str">
        <f>IFERROR(__xludf.DUMMYFUNCTION("IF(LEN(D193), GOOGLETRANSLATE(D193,""auto"",""en""),)"),"Alaska Small Business Development Center")</f>
        <v>Alaska Small Business Development Center</v>
      </c>
      <c r="F193" s="21" t="s">
        <v>442</v>
      </c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</row>
    <row r="194">
      <c r="A194" s="13" t="s">
        <v>25</v>
      </c>
      <c r="B194" s="13" t="s">
        <v>440</v>
      </c>
      <c r="C194" s="13"/>
      <c r="D194" s="24" t="s">
        <v>443</v>
      </c>
      <c r="E194" s="13" t="str">
        <f>IFERROR(__xludf.DUMMYFUNCTION("IF(LEN(D194), GOOGLETRANSLATE(D194,""auto"",""en""),)"),"Alaska, Department of Commerce, Community, and Economic Development DIVISION OF ECONOMIC DEVELOPMENT")</f>
        <v>Alaska, Department of Commerce, Community, and Economic Development DIVISION OF ECONOMIC DEVELOPMENT</v>
      </c>
      <c r="F194" s="25" t="s">
        <v>444</v>
      </c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</row>
    <row r="195">
      <c r="A195" s="13" t="s">
        <v>25</v>
      </c>
      <c r="B195" s="13" t="s">
        <v>440</v>
      </c>
      <c r="C195" s="13" t="s">
        <v>445</v>
      </c>
      <c r="D195" s="15" t="s">
        <v>446</v>
      </c>
      <c r="E195" s="13" t="str">
        <f>IFERROR(__xludf.DUMMYFUNCTION("IF(LEN(D195), GOOGLETRANSLATE(D195,""auto"",""en""),)"),"Anchorage Economic Development Corporation")</f>
        <v>Anchorage Economic Development Corporation</v>
      </c>
      <c r="F195" s="14" t="s">
        <v>447</v>
      </c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</row>
    <row r="196">
      <c r="A196" s="13" t="s">
        <v>11</v>
      </c>
      <c r="B196" s="8"/>
      <c r="C196" s="13"/>
      <c r="D196" s="15" t="s">
        <v>448</v>
      </c>
      <c r="E196" s="13" t="str">
        <f>IFERROR(__xludf.DUMMYFUNCTION("IF(LEN(D196), GOOGLETRANSLATE(D196,""auto"",""en""),)"),"SME Support, JAPAN")</f>
        <v>SME Support, JAPAN</v>
      </c>
      <c r="F196" s="11" t="s">
        <v>449</v>
      </c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</row>
    <row r="197">
      <c r="A197" s="13" t="s">
        <v>11</v>
      </c>
      <c r="B197" s="13"/>
      <c r="C197" s="13"/>
      <c r="D197" s="13" t="s">
        <v>450</v>
      </c>
      <c r="E197" s="13" t="str">
        <f>IFERROR(__xludf.DUMMYFUNCTION("IF(LEN(D197), GOOGLETRANSLATE(D197,""auto"",""en""),)"),"Ministry of Economy, Trade and Industry")</f>
        <v>Ministry of Economy, Trade and Industry</v>
      </c>
      <c r="F197" s="11" t="s">
        <v>451</v>
      </c>
      <c r="G197" s="13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</row>
    <row r="198">
      <c r="A198" s="13" t="s">
        <v>11</v>
      </c>
      <c r="B198" s="13"/>
      <c r="C198" s="13"/>
      <c r="D198" s="13" t="s">
        <v>452</v>
      </c>
      <c r="E198" s="13" t="str">
        <f>IFERROR(__xludf.DUMMYFUNCTION("IF(LEN(D198), GOOGLETRANSLATE(D198,""auto"",""en""),)"),"Ministry of Finance Japan")</f>
        <v>Ministry of Finance Japan</v>
      </c>
      <c r="F198" s="11" t="s">
        <v>453</v>
      </c>
      <c r="G198" s="13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</row>
    <row r="199">
      <c r="A199" s="13" t="s">
        <v>11</v>
      </c>
      <c r="B199" s="13"/>
      <c r="C199" s="13"/>
      <c r="D199" s="13" t="s">
        <v>454</v>
      </c>
      <c r="E199" s="13" t="str">
        <f>IFERROR(__xludf.DUMMYFUNCTION("IF(LEN(D199), GOOGLETRANSLATE(D199,""auto"",""en""),)"),"National Statistic Centre")</f>
        <v>National Statistic Centre</v>
      </c>
      <c r="F199" s="11" t="s">
        <v>455</v>
      </c>
      <c r="G199" s="13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</row>
    <row r="200">
      <c r="A200" s="13" t="s">
        <v>11</v>
      </c>
      <c r="B200" s="13"/>
      <c r="C200" s="13"/>
      <c r="D200" s="13" t="s">
        <v>456</v>
      </c>
      <c r="E200" s="13" t="str">
        <f>IFERROR(__xludf.DUMMYFUNCTION("IF(LEN(D200), GOOGLETRANSLATE(D200,""auto"",""en""),)"),"The Small and Medium Enterprise Agency")</f>
        <v>The Small and Medium Enterprise Agency</v>
      </c>
      <c r="F200" s="11" t="s">
        <v>457</v>
      </c>
      <c r="G200" s="13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</row>
    <row r="201">
      <c r="A201" s="13" t="s">
        <v>11</v>
      </c>
      <c r="B201" s="13"/>
      <c r="C201" s="13"/>
      <c r="D201" s="15" t="s">
        <v>458</v>
      </c>
      <c r="E201" s="13" t="str">
        <f>IFERROR(__xludf.DUMMYFUNCTION("IF(LEN(D201), GOOGLETRANSLATE(D201,""auto"",""en""),)"),"Japan External Trade Organisation (JETRO)")</f>
        <v>Japan External Trade Organisation (JETRO)</v>
      </c>
      <c r="F201" s="11" t="s">
        <v>459</v>
      </c>
      <c r="G201" s="13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</row>
    <row r="202">
      <c r="A202" s="8" t="s">
        <v>11</v>
      </c>
      <c r="B202" s="13" t="s">
        <v>460</v>
      </c>
      <c r="C202" s="13" t="s">
        <v>460</v>
      </c>
      <c r="D202" s="15" t="s">
        <v>461</v>
      </c>
      <c r="E202" s="13" t="str">
        <f>IFERROR(__xludf.DUMMYFUNCTION("IF(LEN(D202), GOOGLETRANSLATE(D202,""auto"",""en""),)"),"Tokyo Metropolitan Small and Medium Enterprise Support Center")</f>
        <v>Tokyo Metropolitan Small and Medium Enterprise Support Center</v>
      </c>
      <c r="F202" s="11" t="s">
        <v>462</v>
      </c>
      <c r="G202" s="13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</row>
    <row r="203">
      <c r="A203" s="8" t="s">
        <v>11</v>
      </c>
      <c r="B203" s="13" t="s">
        <v>460</v>
      </c>
      <c r="C203" s="13" t="s">
        <v>460</v>
      </c>
      <c r="D203" s="15" t="s">
        <v>463</v>
      </c>
      <c r="E203" s="13" t="str">
        <f>IFERROR(__xludf.DUMMYFUNCTION("IF(LEN(D203), GOOGLETRANSLATE(D203,""auto"",""en""),)"),"Tokyo sme support center")</f>
        <v>Tokyo sme support center</v>
      </c>
      <c r="F203" s="11" t="s">
        <v>464</v>
      </c>
      <c r="G203" s="13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</row>
    <row r="204">
      <c r="A204" s="8" t="s">
        <v>11</v>
      </c>
      <c r="B204" s="13" t="s">
        <v>460</v>
      </c>
      <c r="C204" s="13" t="s">
        <v>460</v>
      </c>
      <c r="D204" s="13" t="s">
        <v>465</v>
      </c>
      <c r="E204" s="13" t="str">
        <f>IFERROR(__xludf.DUMMYFUNCTION("IF(LEN(D204), GOOGLETRANSLATE(D204,""auto"",""en""),)"),"Tokyo Metropolitian Industrial Technology Research Institute")</f>
        <v>Tokyo Metropolitian Industrial Technology Research Institute</v>
      </c>
      <c r="F204" s="11" t="s">
        <v>466</v>
      </c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</row>
    <row r="205">
      <c r="A205" s="8" t="s">
        <v>11</v>
      </c>
      <c r="B205" s="13" t="s">
        <v>460</v>
      </c>
      <c r="C205" s="13" t="s">
        <v>460</v>
      </c>
      <c r="D205" s="13" t="s">
        <v>467</v>
      </c>
      <c r="E205" s="13" t="str">
        <f>IFERROR(__xludf.DUMMYFUNCTION("IF(LEN(D205), GOOGLETRANSLATE(D205,""auto"",""en""),)"),"The Tokyo Chamber of Commerce and Industry")</f>
        <v>The Tokyo Chamber of Commerce and Industry</v>
      </c>
      <c r="F205" s="11" t="s">
        <v>468</v>
      </c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</row>
    <row r="206">
      <c r="A206" s="8" t="s">
        <v>11</v>
      </c>
      <c r="B206" s="13" t="s">
        <v>469</v>
      </c>
      <c r="C206" s="13" t="s">
        <v>470</v>
      </c>
      <c r="D206" s="13" t="s">
        <v>471</v>
      </c>
      <c r="E206" s="13" t="str">
        <f>IFERROR(__xludf.DUMMYFUNCTION("IF(LEN(D206), GOOGLETRANSLATE(D206,""auto"",""en""),)"),"Yokohama Economic Affairs Bureau")</f>
        <v>Yokohama Economic Affairs Bureau</v>
      </c>
      <c r="F206" s="11" t="s">
        <v>472</v>
      </c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</row>
    <row r="207">
      <c r="A207" s="8" t="s">
        <v>11</v>
      </c>
      <c r="B207" s="13" t="s">
        <v>469</v>
      </c>
      <c r="C207" s="13" t="s">
        <v>470</v>
      </c>
      <c r="D207" s="13" t="s">
        <v>473</v>
      </c>
      <c r="E207" s="13" t="str">
        <f>IFERROR(__xludf.DUMMYFUNCTION("IF(LEN(D207), GOOGLETRANSLATE(D207,""auto"",""en""),)"),"The Yokohama Chamber of Commerce and Industry")</f>
        <v>The Yokohama Chamber of Commerce and Industry</v>
      </c>
      <c r="F207" s="11" t="s">
        <v>474</v>
      </c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</row>
    <row r="208">
      <c r="A208" s="8" t="s">
        <v>11</v>
      </c>
      <c r="B208" s="13" t="s">
        <v>475</v>
      </c>
      <c r="C208" s="13" t="s">
        <v>475</v>
      </c>
      <c r="D208" s="13" t="s">
        <v>476</v>
      </c>
      <c r="E208" s="13" t="str">
        <f>IFERROR(__xludf.DUMMYFUNCTION("IF(LEN(D208), GOOGLETRANSLATE(D208,""auto"",""en""),)"),"Osaka Buiness and Investment Center")</f>
        <v>Osaka Buiness and Investment Center</v>
      </c>
      <c r="F208" s="11" t="s">
        <v>477</v>
      </c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</row>
    <row r="209">
      <c r="A209" s="8" t="s">
        <v>11</v>
      </c>
      <c r="B209" s="13" t="s">
        <v>475</v>
      </c>
      <c r="C209" s="13" t="s">
        <v>475</v>
      </c>
      <c r="D209" s="13" t="s">
        <v>478</v>
      </c>
      <c r="E209" s="13" t="str">
        <f>IFERROR(__xludf.DUMMYFUNCTION("IF(LEN(D209), GOOGLETRANSLATE(D209,""auto"",""en""),)"),"Invest Osaka")</f>
        <v>Invest Osaka</v>
      </c>
      <c r="F209" s="11" t="s">
        <v>479</v>
      </c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</row>
    <row r="210">
      <c r="A210" s="13" t="s">
        <v>11</v>
      </c>
      <c r="B210" s="13" t="s">
        <v>475</v>
      </c>
      <c r="C210" s="13" t="s">
        <v>475</v>
      </c>
      <c r="D210" s="13" t="s">
        <v>480</v>
      </c>
      <c r="E210" s="13" t="str">
        <f>IFERROR(__xludf.DUMMYFUNCTION("IF(LEN(D210), GOOGLETRANSLATE(D210,""auto"",""en""),)"),"Osaka Urban Industry Promotion Center")</f>
        <v>Osaka Urban Industry Promotion Center</v>
      </c>
      <c r="F210" s="11" t="s">
        <v>481</v>
      </c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</row>
    <row r="211">
      <c r="A211" s="13" t="s">
        <v>11</v>
      </c>
      <c r="B211" s="13" t="s">
        <v>475</v>
      </c>
      <c r="C211" s="13" t="s">
        <v>475</v>
      </c>
      <c r="D211" s="13" t="s">
        <v>482</v>
      </c>
      <c r="E211" s="13" t="str">
        <f>IFERROR(__xludf.DUMMYFUNCTION("IF(LEN(D211), GOOGLETRANSLATE(D211,""auto"",""en""),)"),"The Osaka Chamber of Commerce and Industry")</f>
        <v>The Osaka Chamber of Commerce and Industry</v>
      </c>
      <c r="F211" s="11" t="s">
        <v>483</v>
      </c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</row>
    <row r="212">
      <c r="A212" s="8" t="s">
        <v>11</v>
      </c>
      <c r="B212" s="13" t="s">
        <v>484</v>
      </c>
      <c r="C212" s="13" t="s">
        <v>485</v>
      </c>
      <c r="D212" s="13" t="s">
        <v>486</v>
      </c>
      <c r="E212" s="13" t="str">
        <f>IFERROR(__xludf.DUMMYFUNCTION("IF(LEN(D212), GOOGLETRANSLATE(D212,""auto"",""en""),)"),"Nagoya Chamber of Commerce &amp; Industry")</f>
        <v>Nagoya Chamber of Commerce &amp; Industry</v>
      </c>
      <c r="F212" s="11" t="s">
        <v>487</v>
      </c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</row>
    <row r="213">
      <c r="A213" s="8" t="s">
        <v>11</v>
      </c>
      <c r="B213" s="13" t="s">
        <v>488</v>
      </c>
      <c r="C213" s="13" t="s">
        <v>489</v>
      </c>
      <c r="D213" s="13" t="s">
        <v>490</v>
      </c>
      <c r="E213" s="13" t="str">
        <f>IFERROR(__xludf.DUMMYFUNCTION("IF(LEN(D213), GOOGLETRANSLATE(D213,""auto"",""en""),)"),"The Sapporo Chamber of Commerce and Industry")</f>
        <v>The Sapporo Chamber of Commerce and Industry</v>
      </c>
      <c r="F213" s="11" t="s">
        <v>491</v>
      </c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</row>
    <row r="214">
      <c r="A214" s="8" t="s">
        <v>11</v>
      </c>
      <c r="B214" s="13" t="s">
        <v>492</v>
      </c>
      <c r="C214" s="13" t="s">
        <v>493</v>
      </c>
      <c r="D214" s="13" t="s">
        <v>494</v>
      </c>
      <c r="E214" s="13" t="str">
        <f>IFERROR(__xludf.DUMMYFUNCTION("IF(LEN(D214), GOOGLETRANSLATE(D214,""auto"",""en""),)"),"The Kobe Chamber of Commerce and Industry")</f>
        <v>The Kobe Chamber of Commerce and Industry</v>
      </c>
      <c r="F214" s="11" t="s">
        <v>495</v>
      </c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</row>
    <row r="215">
      <c r="A215" s="13" t="s">
        <v>22</v>
      </c>
      <c r="B215" s="39" t="s">
        <v>22</v>
      </c>
      <c r="C215" s="39" t="s">
        <v>22</v>
      </c>
      <c r="D215" s="13" t="s">
        <v>496</v>
      </c>
      <c r="E215" s="13" t="str">
        <f>IFERROR(__xludf.DUMMYFUNCTION("IF(LEN(D215), GOOGLETRANSLATE(D215,""auto"",""en""),)"),"We Portal .sg.")</f>
        <v>We Portal .sg.</v>
      </c>
      <c r="F215" s="14" t="s">
        <v>497</v>
      </c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</row>
    <row r="216">
      <c r="A216" s="13" t="s">
        <v>22</v>
      </c>
      <c r="B216" s="39" t="s">
        <v>22</v>
      </c>
      <c r="C216" s="39" t="s">
        <v>22</v>
      </c>
      <c r="D216" s="13" t="s">
        <v>498</v>
      </c>
      <c r="E216" s="13" t="str">
        <f>IFERROR(__xludf.DUMMYFUNCTION("IF(LEN(D216), GOOGLETRANSLATE(D216,""auto"",""en""),)"),"We are Center @SMF.")</f>
        <v>We are Center @SMF.</v>
      </c>
      <c r="F216" s="11" t="s">
        <v>499</v>
      </c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</row>
    <row r="217">
      <c r="A217" s="13" t="s">
        <v>22</v>
      </c>
      <c r="B217" s="39" t="s">
        <v>22</v>
      </c>
      <c r="C217" s="39" t="s">
        <v>22</v>
      </c>
      <c r="D217" s="13" t="s">
        <v>500</v>
      </c>
      <c r="E217" s="13" t="str">
        <f>IFERROR(__xludf.DUMMYFUNCTION("IF(LEN(D217), GOOGLETRANSLATE(D217,""auto"",""en""),)"),"Singapore International Chamber of Commerce")</f>
        <v>Singapore International Chamber of Commerce</v>
      </c>
      <c r="F217" s="11" t="s">
        <v>501</v>
      </c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</row>
    <row r="218">
      <c r="A218" s="13" t="s">
        <v>22</v>
      </c>
      <c r="B218" s="39" t="s">
        <v>22</v>
      </c>
      <c r="C218" s="39" t="s">
        <v>22</v>
      </c>
      <c r="D218" s="13" t="s">
        <v>502</v>
      </c>
      <c r="E218" s="13" t="str">
        <f>IFERROR(__xludf.DUMMYFUNCTION("IF(LEN(D218), GOOGLETRANSLATE(D218,""auto"",""en""),)"),"Ministry of Trade and Industry")</f>
        <v>Ministry of Trade and Industry</v>
      </c>
      <c r="F218" s="11" t="s">
        <v>503</v>
      </c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</row>
    <row r="219">
      <c r="A219" s="13" t="s">
        <v>22</v>
      </c>
      <c r="B219" s="39" t="s">
        <v>22</v>
      </c>
      <c r="C219" s="39" t="s">
        <v>22</v>
      </c>
      <c r="D219" s="13" t="s">
        <v>504</v>
      </c>
      <c r="E219" s="13" t="str">
        <f>IFERROR(__xludf.DUMMYFUNCTION("IF(LEN(D219), GOOGLETRANSLATE(D219,""auto"",""en""),)"),"Department of Statistics")</f>
        <v>Department of Statistics</v>
      </c>
      <c r="F219" s="11" t="s">
        <v>505</v>
      </c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</row>
    <row r="220">
      <c r="A220" s="13" t="s">
        <v>22</v>
      </c>
      <c r="B220" s="39" t="s">
        <v>22</v>
      </c>
      <c r="C220" s="39" t="s">
        <v>22</v>
      </c>
      <c r="D220" s="13" t="s">
        <v>506</v>
      </c>
      <c r="E220" s="13" t="str">
        <f>IFERROR(__xludf.DUMMYFUNCTION("IF(LEN(D220), GOOGLETRANSLATE(D220,""auto"",""en""),)"),"Economic Development Board")</f>
        <v>Economic Development Board</v>
      </c>
      <c r="F220" s="11" t="s">
        <v>507</v>
      </c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</row>
    <row r="221">
      <c r="A221" s="13" t="s">
        <v>22</v>
      </c>
      <c r="B221" s="39" t="s">
        <v>22</v>
      </c>
      <c r="C221" s="39" t="s">
        <v>22</v>
      </c>
      <c r="D221" s="13" t="s">
        <v>508</v>
      </c>
      <c r="E221" s="13" t="str">
        <f>IFERROR(__xludf.DUMMYFUNCTION("IF(LEN(D221), GOOGLETRANSLATE(D221,""auto"",""en""),)"),"Exnterprise Singapore")</f>
        <v>Exnterprise Singapore</v>
      </c>
      <c r="F221" s="11" t="s">
        <v>509</v>
      </c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</row>
    <row r="222">
      <c r="A222" s="13" t="s">
        <v>22</v>
      </c>
      <c r="B222" s="39" t="s">
        <v>22</v>
      </c>
      <c r="C222" s="39" t="s">
        <v>22</v>
      </c>
      <c r="D222" s="13" t="s">
        <v>510</v>
      </c>
      <c r="E222" s="13" t="str">
        <f>IFERROR(__xludf.DUMMYFUNCTION("IF(LEN(D222), GOOGLETRANSLATE(D222,""auto"",""en""),)"),"Singapore Business Association")</f>
        <v>Singapore Business Association</v>
      </c>
      <c r="F222" s="11" t="s">
        <v>511</v>
      </c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</row>
    <row r="223">
      <c r="A223" s="13" t="s">
        <v>22</v>
      </c>
      <c r="B223" s="39" t="s">
        <v>22</v>
      </c>
      <c r="C223" s="39" t="s">
        <v>22</v>
      </c>
      <c r="D223" s="13" t="s">
        <v>512</v>
      </c>
      <c r="E223" s="13" t="str">
        <f>IFERROR(__xludf.DUMMYFUNCTION("IF(LEN(D223), GOOGLETRANSLATE(D223,""auto"",""en""),)"),"Association of Small &amp; Medium Enterprises")</f>
        <v>Association of Small &amp; Medium Enterprises</v>
      </c>
      <c r="F223" s="11" t="s">
        <v>513</v>
      </c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</row>
    <row r="224">
      <c r="A224" s="39" t="s">
        <v>22</v>
      </c>
      <c r="B224" s="39" t="s">
        <v>22</v>
      </c>
      <c r="C224" s="39" t="s">
        <v>22</v>
      </c>
      <c r="D224" s="13" t="s">
        <v>514</v>
      </c>
      <c r="E224" s="13" t="str">
        <f>IFERROR(__xludf.DUMMYFUNCTION("IF(LEN(D224), GOOGLETRANSLATE(D224,""auto"",""en""),)"),"Singapore Business Federation")</f>
        <v>Singapore Business Federation</v>
      </c>
      <c r="F224" s="11" t="s">
        <v>515</v>
      </c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</row>
    <row r="225">
      <c r="A225" s="13" t="s">
        <v>22</v>
      </c>
      <c r="B225" s="39" t="s">
        <v>22</v>
      </c>
      <c r="C225" s="39" t="s">
        <v>22</v>
      </c>
      <c r="D225" s="13" t="s">
        <v>516</v>
      </c>
      <c r="E225" s="13" t="str">
        <f>IFERROR(__xludf.DUMMYFUNCTION("IF(LEN(D225), GOOGLETRANSLATE(D225,""auto"",""en""),)"),"China Enterprises Association (Singapore)")</f>
        <v>China Enterprises Association (Singapore)</v>
      </c>
      <c r="F225" s="11" t="s">
        <v>517</v>
      </c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</row>
    <row r="226">
      <c r="A226" s="13" t="s">
        <v>23</v>
      </c>
      <c r="B226" s="26"/>
      <c r="C226" s="8"/>
      <c r="D226" s="13" t="s">
        <v>518</v>
      </c>
      <c r="E226" s="13" t="s">
        <v>519</v>
      </c>
      <c r="F226" s="11" t="s">
        <v>520</v>
      </c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</row>
    <row r="227">
      <c r="A227" s="13" t="s">
        <v>23</v>
      </c>
      <c r="B227" s="26"/>
      <c r="C227" s="8"/>
      <c r="D227" s="13" t="s">
        <v>521</v>
      </c>
      <c r="E227" s="13" t="s">
        <v>522</v>
      </c>
      <c r="F227" s="11" t="s">
        <v>523</v>
      </c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</row>
    <row r="228">
      <c r="A228" s="13" t="s">
        <v>23</v>
      </c>
      <c r="B228" s="26"/>
      <c r="C228" s="8"/>
      <c r="D228" s="13" t="s">
        <v>524</v>
      </c>
      <c r="E228" s="13" t="s">
        <v>525</v>
      </c>
      <c r="F228" s="11" t="s">
        <v>526</v>
      </c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</row>
    <row r="229">
      <c r="A229" s="13" t="s">
        <v>23</v>
      </c>
      <c r="B229" s="26"/>
      <c r="C229" s="8"/>
      <c r="D229" s="13" t="s">
        <v>527</v>
      </c>
      <c r="E229" s="13" t="s">
        <v>528</v>
      </c>
      <c r="F229" s="11" t="s">
        <v>529</v>
      </c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</row>
    <row r="230">
      <c r="A230" s="13" t="s">
        <v>23</v>
      </c>
      <c r="B230" s="26"/>
      <c r="C230" s="8"/>
      <c r="D230" s="13" t="s">
        <v>530</v>
      </c>
      <c r="E230" s="13" t="str">
        <f>IFERROR(__xludf.DUMMYFUNCTION("IF(LEN(D230), GOOGLETRANSLATE(D230,""auto"",""en""),)"),"Small and Medium Enterprise Foundation, Taiwan")</f>
        <v>Small and Medium Enterprise Foundation, Taiwan</v>
      </c>
      <c r="F230" s="11" t="s">
        <v>531</v>
      </c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</row>
    <row r="231">
      <c r="A231" s="13" t="s">
        <v>23</v>
      </c>
      <c r="B231" s="26"/>
      <c r="C231" s="8"/>
      <c r="D231" s="13" t="s">
        <v>532</v>
      </c>
      <c r="E231" s="13" t="str">
        <f>IFERROR(__xludf.DUMMYFUNCTION("IF(LEN(D231), GOOGLETRANSLATE(D231,""auto"",""en""),)"),"Micro entrepreneurial phoenix")</f>
        <v>Micro entrepreneurial phoenix</v>
      </c>
      <c r="F231" s="11" t="s">
        <v>533</v>
      </c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</row>
    <row r="232">
      <c r="A232" s="13" t="s">
        <v>23</v>
      </c>
      <c r="B232" s="26"/>
      <c r="C232" s="8"/>
      <c r="D232" s="13" t="s">
        <v>534</v>
      </c>
      <c r="E232" s="13" t="str">
        <f>IFERROR(__xludf.DUMMYFUNCTION("IF(LEN(D232), GOOGLETRANSLATE(D232,""auto"",""en""),)"),"SME Learning Network")</f>
        <v>SME Learning Network</v>
      </c>
      <c r="F232" s="11" t="s">
        <v>535</v>
      </c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</row>
    <row r="233">
      <c r="A233" s="13" t="s">
        <v>23</v>
      </c>
      <c r="B233" s="26"/>
      <c r="C233" s="8"/>
      <c r="D233" s="13" t="s">
        <v>536</v>
      </c>
      <c r="E233" s="13" t="str">
        <f>IFERROR(__xludf.DUMMYFUNCTION("IF(LEN(D233), GOOGLETRANSLATE(D233,""auto"",""en""),)"),"Social Subcommittee of the Republic of China National SME")</f>
        <v>Social Subcommittee of the Republic of China National SME</v>
      </c>
      <c r="F233" s="11" t="s">
        <v>537</v>
      </c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</row>
    <row r="234">
      <c r="A234" s="13" t="s">
        <v>23</v>
      </c>
      <c r="B234" s="8"/>
      <c r="C234" s="8"/>
      <c r="D234" s="13" t="s">
        <v>538</v>
      </c>
      <c r="E234" s="13" t="str">
        <f>IFERROR(__xludf.DUMMYFUNCTION("IF(LEN(D234), GOOGLETRANSLATE(D234,""auto"",""en""),)"),"Economic Department SME")</f>
        <v>Economic Department SME</v>
      </c>
      <c r="F234" s="11" t="s">
        <v>539</v>
      </c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</row>
    <row r="235">
      <c r="A235" s="13" t="s">
        <v>23</v>
      </c>
      <c r="B235" s="13" t="s">
        <v>540</v>
      </c>
      <c r="C235" s="13" t="s">
        <v>540</v>
      </c>
      <c r="D235" s="13" t="s">
        <v>541</v>
      </c>
      <c r="E235" s="13" t="str">
        <f>IFERROR(__xludf.DUMMYFUNCTION("IF(LEN(D235), GOOGLETRANSLATE(D235,""auto"",""en""),)"),"Kaohsiung SME Association")</f>
        <v>Kaohsiung SME Association</v>
      </c>
      <c r="F235" s="11" t="s">
        <v>542</v>
      </c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</row>
    <row r="236">
      <c r="A236" s="13" t="s">
        <v>23</v>
      </c>
      <c r="B236" s="13" t="s">
        <v>543</v>
      </c>
      <c r="C236" s="40" t="s">
        <v>543</v>
      </c>
      <c r="D236" s="13" t="s">
        <v>544</v>
      </c>
      <c r="E236" s="13" t="str">
        <f>IFERROR(__xludf.DUMMYFUNCTION("IF(LEN(D236), GOOGLETRANSLATE(D236,""auto"",""en""),)"),"New Taipei City Economic Development Bureau")</f>
        <v>New Taipei City Economic Development Bureau</v>
      </c>
      <c r="F236" s="11" t="s">
        <v>545</v>
      </c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</row>
    <row r="237">
      <c r="A237" s="13" t="s">
        <v>23</v>
      </c>
      <c r="B237" s="13" t="s">
        <v>543</v>
      </c>
      <c r="C237" s="40" t="s">
        <v>543</v>
      </c>
      <c r="D237" s="13" t="s">
        <v>546</v>
      </c>
      <c r="E237" s="13" t="s">
        <v>547</v>
      </c>
      <c r="F237" s="11" t="s">
        <v>548</v>
      </c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</row>
    <row r="238">
      <c r="A238" s="13" t="s">
        <v>1</v>
      </c>
      <c r="B238" s="8"/>
      <c r="C238" s="8"/>
      <c r="D238" s="13" t="s">
        <v>549</v>
      </c>
      <c r="E238" s="13" t="str">
        <f>IFERROR(__xludf.DUMMYFUNCTION("IF(LEN(D238), GOOGLETRANSLATE(D238,""auto"",""en""),)"),"Trade Regulations of Australia")</f>
        <v>Trade Regulations of Australia</v>
      </c>
      <c r="F238" s="11" t="s">
        <v>550</v>
      </c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</row>
    <row r="239">
      <c r="A239" s="13" t="s">
        <v>7</v>
      </c>
      <c r="B239" s="8"/>
      <c r="C239" s="8"/>
      <c r="D239" s="13" t="s">
        <v>551</v>
      </c>
      <c r="E239" s="13" t="str">
        <f>IFERROR(__xludf.DUMMYFUNCTION("IF(LEN(D239), GOOGLETRANSLATE(D239,""auto"",""en""),)"),"Trade Regulations of China")</f>
        <v>Trade Regulations of China</v>
      </c>
      <c r="F239" s="11" t="s">
        <v>552</v>
      </c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</row>
    <row r="240">
      <c r="A240" s="13" t="s">
        <v>11</v>
      </c>
      <c r="B240" s="8"/>
      <c r="C240" s="8"/>
      <c r="D240" s="13" t="s">
        <v>553</v>
      </c>
      <c r="E240" s="13" t="str">
        <f>IFERROR(__xludf.DUMMYFUNCTION("IF(LEN(D240), GOOGLETRANSLATE(D240,""auto"",""en""),)"),"Trade Regulations of Japan")</f>
        <v>Trade Regulations of Japan</v>
      </c>
      <c r="F240" s="11" t="s">
        <v>554</v>
      </c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</row>
    <row r="241">
      <c r="A241" s="13" t="s">
        <v>23</v>
      </c>
      <c r="B241" s="13" t="s">
        <v>555</v>
      </c>
      <c r="C241" s="8"/>
      <c r="D241" s="13" t="s">
        <v>556</v>
      </c>
      <c r="E241" s="13" t="s">
        <v>557</v>
      </c>
      <c r="F241" s="11" t="s">
        <v>558</v>
      </c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</row>
    <row r="242">
      <c r="A242" s="13" t="s">
        <v>23</v>
      </c>
      <c r="B242" s="13" t="s">
        <v>555</v>
      </c>
      <c r="C242" s="13" t="s">
        <v>555</v>
      </c>
      <c r="D242" s="13" t="s">
        <v>559</v>
      </c>
      <c r="E242" s="13" t="s">
        <v>560</v>
      </c>
      <c r="F242" s="11" t="s">
        <v>561</v>
      </c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</row>
    <row r="243">
      <c r="A243" s="13" t="s">
        <v>23</v>
      </c>
      <c r="B243" s="13" t="s">
        <v>555</v>
      </c>
      <c r="C243" s="13" t="s">
        <v>555</v>
      </c>
      <c r="D243" s="13" t="s">
        <v>562</v>
      </c>
      <c r="E243" s="13" t="str">
        <f>IFERROR(__xludf.DUMMYFUNCTION("IF(LEN(D243), GOOGLETRANSLATE(D243,""auto"",""en""),)"),"Tainan Government Economic Development Bureau")</f>
        <v>Tainan Government Economic Development Bureau</v>
      </c>
      <c r="F243" s="11" t="s">
        <v>563</v>
      </c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</row>
    <row r="244">
      <c r="A244" s="13" t="s">
        <v>23</v>
      </c>
      <c r="B244" s="13" t="s">
        <v>564</v>
      </c>
      <c r="C244" s="13" t="s">
        <v>564</v>
      </c>
      <c r="D244" s="13" t="s">
        <v>565</v>
      </c>
      <c r="E244" s="13" t="str">
        <f>IFERROR(__xludf.DUMMYFUNCTION("IF(LEN(D244), GOOGLETRANSLATE(D244,""auto"",""en""),)"),"Taoyuan City Industrial and Commercial Development Investment Policy")</f>
        <v>Taoyuan City Industrial and Commercial Development Investment Policy</v>
      </c>
      <c r="F244" s="11" t="s">
        <v>566</v>
      </c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</row>
    <row r="245">
      <c r="A245" s="13" t="s">
        <v>23</v>
      </c>
      <c r="B245" s="13" t="s">
        <v>564</v>
      </c>
      <c r="C245" s="13" t="s">
        <v>564</v>
      </c>
      <c r="D245" s="13" t="s">
        <v>567</v>
      </c>
      <c r="E245" s="13" t="s">
        <v>568</v>
      </c>
      <c r="F245" s="11" t="s">
        <v>569</v>
      </c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</row>
    <row r="246">
      <c r="A246" s="13" t="s">
        <v>23</v>
      </c>
      <c r="B246" s="13" t="s">
        <v>570</v>
      </c>
      <c r="C246" s="13" t="s">
        <v>570</v>
      </c>
      <c r="D246" s="13" t="s">
        <v>571</v>
      </c>
      <c r="E246" s="13" t="str">
        <f>IFERROR(__xludf.DUMMYFUNCTION("IF(LEN(D246), GOOGLETRANSLATE(D246,""auto"",""en""),)"),"Taichung Municipal Government Economic Development Bureau")</f>
        <v>Taichung Municipal Government Economic Development Bureau</v>
      </c>
      <c r="F246" s="11" t="s">
        <v>572</v>
      </c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</row>
    <row r="247">
      <c r="A247" s="13" t="s">
        <v>23</v>
      </c>
      <c r="B247" s="13" t="s">
        <v>570</v>
      </c>
      <c r="C247" s="13" t="s">
        <v>570</v>
      </c>
      <c r="D247" s="13" t="s">
        <v>573</v>
      </c>
      <c r="E247" s="13" t="str">
        <f>IFERROR(__xludf.DUMMYFUNCTION("IF(LEN(D247), GOOGLETRANSLATE(D247,""auto"",""en""),)"),"Taichung SME Association")</f>
        <v>Taichung SME Association</v>
      </c>
      <c r="F247" s="11" t="s">
        <v>574</v>
      </c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</row>
    <row r="248">
      <c r="A248" s="13" t="s">
        <v>23</v>
      </c>
      <c r="B248" s="13"/>
      <c r="C248" s="13"/>
      <c r="D248" s="13" t="s">
        <v>575</v>
      </c>
      <c r="E248" s="13" t="s">
        <v>576</v>
      </c>
      <c r="F248" s="11" t="s">
        <v>577</v>
      </c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</row>
    <row r="249">
      <c r="A249" s="13" t="s">
        <v>23</v>
      </c>
      <c r="B249" s="13" t="s">
        <v>543</v>
      </c>
      <c r="C249" s="40" t="s">
        <v>543</v>
      </c>
      <c r="D249" s="13" t="s">
        <v>578</v>
      </c>
      <c r="E249" s="13" t="s">
        <v>579</v>
      </c>
      <c r="F249" s="11" t="s">
        <v>580</v>
      </c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</row>
    <row r="250">
      <c r="A250" s="13" t="s">
        <v>23</v>
      </c>
      <c r="B250" s="8"/>
      <c r="C250" s="8"/>
      <c r="D250" s="13" t="s">
        <v>581</v>
      </c>
      <c r="E250" s="13" t="str">
        <f>IFERROR(__xludf.DUMMYFUNCTION("IF(LEN(D250), GOOGLETRANSLATE(D250,""auto"",""en""),)"),"Titan Taiwan Innovation Technology Arena")</f>
        <v>Titan Taiwan Innovation Technology Arena</v>
      </c>
      <c r="F250" s="11" t="s">
        <v>582</v>
      </c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</row>
    <row r="251">
      <c r="A251" s="13" t="s">
        <v>23</v>
      </c>
      <c r="B251" s="8"/>
      <c r="C251" s="8"/>
      <c r="D251" s="13" t="s">
        <v>583</v>
      </c>
      <c r="E251" s="13" t="str">
        <f>proper("Start up information, Small and Medium Enterprise Administration") &amp; " (Chinese only)"</f>
        <v>Start Up Information, Small And Medium Enterprise Administration (Chinese only)</v>
      </c>
      <c r="F251" s="11" t="s">
        <v>584</v>
      </c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</row>
    <row r="252">
      <c r="A252" s="13" t="s">
        <v>23</v>
      </c>
      <c r="B252" s="8"/>
      <c r="C252" s="8"/>
      <c r="D252" s="13" t="s">
        <v>585</v>
      </c>
      <c r="E252" s="13" t="s">
        <v>586</v>
      </c>
      <c r="F252" s="11" t="s">
        <v>587</v>
      </c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</row>
    <row r="253">
      <c r="A253" s="26" t="s">
        <v>27</v>
      </c>
      <c r="B253" s="26" t="s">
        <v>27</v>
      </c>
      <c r="C253" s="26" t="s">
        <v>27</v>
      </c>
      <c r="D253" s="26" t="s">
        <v>588</v>
      </c>
      <c r="E253" s="13" t="str">
        <f>IFERROR(__xludf.DUMMYFUNCTION("IF(LEN(D253), GOOGLETRANSLATE(D253,""auto"",""en""),)"),"We are Inoovation Center.")</f>
        <v>We are Inoovation Center.</v>
      </c>
      <c r="F253" s="41" t="str">
        <f>HYPERLINK("http://www.apec-smeic.org/","http://www.apec-smeic.org/")</f>
        <v>http://www.apec-smeic.org/</v>
      </c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</row>
    <row r="254">
      <c r="A254" s="13" t="s">
        <v>27</v>
      </c>
      <c r="B254" s="13" t="s">
        <v>27</v>
      </c>
      <c r="C254" s="13" t="s">
        <v>27</v>
      </c>
      <c r="D254" s="13" t="s">
        <v>589</v>
      </c>
      <c r="E254" s="13" t="str">
        <f>IFERROR(__xludf.DUMMYFUNCTION("IF(LEN(D254), GOOGLETRANSLATE(D254,""auto"",""en""),)"),"Asia-Pacific Economic Cooperation")</f>
        <v>Asia-Pacific Economic Cooperation</v>
      </c>
      <c r="F254" s="11" t="s">
        <v>590</v>
      </c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</row>
    <row r="255">
      <c r="A255" s="13" t="s">
        <v>28</v>
      </c>
      <c r="B255" s="13" t="s">
        <v>28</v>
      </c>
      <c r="C255" s="13" t="s">
        <v>28</v>
      </c>
      <c r="D255" s="13" t="s">
        <v>591</v>
      </c>
      <c r="E255" s="13" t="str">
        <f>IFERROR(__xludf.DUMMYFUNCTION("IF(LEN(D255), GOOGLETRANSLATE(D255,""auto"",""en""),)"),"Association of Southeast Asian Nations")</f>
        <v>Association of Southeast Asian Nations</v>
      </c>
      <c r="F255" s="11" t="s">
        <v>592</v>
      </c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</row>
    <row r="256">
      <c r="A256" s="13" t="s">
        <v>28</v>
      </c>
      <c r="B256" s="13" t="s">
        <v>28</v>
      </c>
      <c r="C256" s="13" t="s">
        <v>28</v>
      </c>
      <c r="D256" s="13" t="s">
        <v>593</v>
      </c>
      <c r="E256" s="13" t="str">
        <f>IFERROR(__xludf.DUMMYFUNCTION("IF(LEN(D256), GOOGLETRANSLATE(D256,""auto"",""en""),)"),"ASEAN We are Service Center")</f>
        <v>ASEAN We are Service Center</v>
      </c>
      <c r="F256" s="11" t="s">
        <v>594</v>
      </c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</row>
    <row r="257">
      <c r="A257" s="13" t="s">
        <v>27</v>
      </c>
      <c r="B257" s="13" t="s">
        <v>27</v>
      </c>
      <c r="C257" s="13" t="s">
        <v>27</v>
      </c>
      <c r="D257" s="13" t="s">
        <v>595</v>
      </c>
      <c r="E257" s="13" t="str">
        <f>IFERROR(__xludf.DUMMYFUNCTION("IF(LEN(D257), GOOGLETRANSLATE(D257,""auto"",""en""),)"),"APEC MSME Marketplace")</f>
        <v>APEC MSME Marketplace</v>
      </c>
      <c r="F257" s="11" t="s">
        <v>596</v>
      </c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</row>
    <row r="258">
      <c r="A258" s="13" t="s">
        <v>29</v>
      </c>
      <c r="B258" s="13" t="s">
        <v>29</v>
      </c>
      <c r="C258" s="13" t="s">
        <v>29</v>
      </c>
      <c r="D258" s="13" t="s">
        <v>597</v>
      </c>
      <c r="E258" s="13" t="str">
        <f>IFERROR(__xludf.DUMMYFUNCTION("IF(LEN(D258), GOOGLETRANSLATE(D258,""auto"",""en""),)"),"International Trade Centre")</f>
        <v>International Trade Centre</v>
      </c>
      <c r="F258" s="11" t="s">
        <v>598</v>
      </c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</row>
    <row r="259">
      <c r="A259" s="13" t="s">
        <v>29</v>
      </c>
      <c r="B259" s="13" t="s">
        <v>29</v>
      </c>
      <c r="C259" s="13" t="s">
        <v>29</v>
      </c>
      <c r="D259" s="13" t="s">
        <v>599</v>
      </c>
      <c r="E259" s="13" t="str">
        <f>IFERROR(__xludf.DUMMYFUNCTION("IF(LEN(D259), GOOGLETRANSLATE(D259,""auto"",""en""),)"),"The Federation of International Trade Association")</f>
        <v>The Federation of International Trade Association</v>
      </c>
      <c r="F259" s="11" t="s">
        <v>600</v>
      </c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</row>
    <row r="260">
      <c r="A260" s="13" t="s">
        <v>28</v>
      </c>
      <c r="B260" s="13" t="s">
        <v>28</v>
      </c>
      <c r="C260" s="13" t="s">
        <v>28</v>
      </c>
      <c r="D260" s="13" t="s">
        <v>601</v>
      </c>
      <c r="E260" s="13" t="str">
        <f>IFERROR(__xludf.DUMMYFUNCTION("IF(LEN(D260), GOOGLETRANSLATE(D260,""auto"",""en""),)"),"ASEAN We are Academy.")</f>
        <v>ASEAN We are Academy.</v>
      </c>
      <c r="F260" s="11" t="s">
        <v>602</v>
      </c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</row>
    <row r="261">
      <c r="A261" s="13" t="s">
        <v>29</v>
      </c>
      <c r="B261" s="13" t="s">
        <v>29</v>
      </c>
      <c r="C261" s="13" t="s">
        <v>29</v>
      </c>
      <c r="D261" s="42" t="s">
        <v>603</v>
      </c>
      <c r="E261" s="11" t="str">
        <f>IFERROR(__xludf.DUMMYFUNCTION("IF(LEN(D261), GOOGLETRANSLATE(D261,""auto"",""en""),)"),"Entrepreneur.com")</f>
        <v>Entrepreneur.com</v>
      </c>
      <c r="F261" s="11" t="s">
        <v>604</v>
      </c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</row>
    <row r="262">
      <c r="A262" s="13" t="s">
        <v>29</v>
      </c>
      <c r="B262" s="13" t="s">
        <v>29</v>
      </c>
      <c r="C262" s="13" t="s">
        <v>29</v>
      </c>
      <c r="D262" s="42" t="s">
        <v>605</v>
      </c>
      <c r="E262" s="11" t="str">
        <f>IFERROR(__xludf.DUMMYFUNCTION("IF(LEN(D262), GOOGLETRANSLATE(D262,""auto"",""en""),)"),"Entrepreneurship.org")</f>
        <v>Entrepreneurship.org</v>
      </c>
      <c r="F262" s="11" t="s">
        <v>606</v>
      </c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</row>
    <row r="263">
      <c r="A263" s="13" t="s">
        <v>25</v>
      </c>
      <c r="B263" s="8"/>
      <c r="C263" s="8"/>
      <c r="D263" s="13" t="s">
        <v>607</v>
      </c>
      <c r="E263" s="13" t="str">
        <f>IFERROR(__xludf.DUMMYFUNCTION("IF(LEN(D263), GOOGLETRANSLATE(D263,""auto"",""en""),)"),"National Business Incubation Association")</f>
        <v>National Business Incubation Association</v>
      </c>
      <c r="F263" s="11" t="s">
        <v>608</v>
      </c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</row>
    <row r="264">
      <c r="A264" s="13" t="s">
        <v>29</v>
      </c>
      <c r="B264" s="13" t="s">
        <v>29</v>
      </c>
      <c r="C264" s="13" t="s">
        <v>29</v>
      </c>
      <c r="D264" s="13" t="s">
        <v>609</v>
      </c>
      <c r="E264" s="13" t="str">
        <f>IFERROR(__xludf.DUMMYFUNCTION("IF(LEN(D264), GOOGLETRANSLATE(D264,""auto"",""en""),)"),"Economy &amp; Growth Data, WorldBank")</f>
        <v>Economy &amp; Growth Data, WorldBank</v>
      </c>
      <c r="F264" s="11" t="s">
        <v>610</v>
      </c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</row>
    <row r="265">
      <c r="A265" s="13" t="s">
        <v>13</v>
      </c>
      <c r="B265" s="8"/>
      <c r="C265" s="8"/>
      <c r="D265" s="13" t="s">
        <v>611</v>
      </c>
      <c r="E265" s="13" t="str">
        <f>IFERROR(__xludf.DUMMYFUNCTION("IF(LEN(D265), GOOGLETRANSLATE(D265,""auto"",""en""),)"),"We are Association of Malaysia")</f>
        <v>We are Association of Malaysia</v>
      </c>
      <c r="F265" s="11" t="s">
        <v>612</v>
      </c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</row>
    <row r="266">
      <c r="A266" s="13" t="s">
        <v>13</v>
      </c>
      <c r="B266" s="8"/>
      <c r="C266" s="8"/>
      <c r="D266" s="13" t="s">
        <v>613</v>
      </c>
      <c r="E266" s="13" t="str">
        <f>IFERROR(__xludf.DUMMYFUNCTION("IF(LEN(D266), GOOGLETRANSLATE(D266,""auto"",""en""),)"),"Malaysia External Trade Development Corporation")</f>
        <v>Malaysia External Trade Development Corporation</v>
      </c>
      <c r="F266" s="11" t="s">
        <v>614</v>
      </c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</row>
    <row r="267">
      <c r="A267" s="13" t="s">
        <v>13</v>
      </c>
      <c r="B267" s="8"/>
      <c r="C267" s="8"/>
      <c r="D267" s="13" t="s">
        <v>615</v>
      </c>
      <c r="E267" s="13" t="str">
        <f>IFERROR(__xludf.DUMMYFUNCTION("IF(LEN(D267), GOOGLETRANSLATE(D267,""auto"",""en""),)"),"Malaysia Investment Development Authority")</f>
        <v>Malaysia Investment Development Authority</v>
      </c>
      <c r="F267" s="11" t="s">
        <v>616</v>
      </c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</row>
    <row r="268">
      <c r="A268" s="13" t="s">
        <v>13</v>
      </c>
      <c r="B268" s="13"/>
      <c r="C268" s="26"/>
      <c r="D268" s="15" t="s">
        <v>617</v>
      </c>
      <c r="E268" s="13" t="str">
        <f>IFERROR(__xludf.DUMMYFUNCTION("IF(LEN(D268), GOOGLETRANSLATE(D268,""auto"",""en""),)"),"The National Chamber of Commerce and Industry of Malaysia")</f>
        <v>The National Chamber of Commerce and Industry of Malaysia</v>
      </c>
      <c r="F268" s="11" t="s">
        <v>618</v>
      </c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</row>
    <row r="269">
      <c r="A269" s="13" t="s">
        <v>13</v>
      </c>
      <c r="B269" s="13" t="s">
        <v>619</v>
      </c>
      <c r="C269" s="26" t="s">
        <v>619</v>
      </c>
      <c r="D269" s="15" t="s">
        <v>620</v>
      </c>
      <c r="E269" s="13" t="str">
        <f>IFERROR(__xludf.DUMMYFUNCTION("IF(LEN(D269), GOOGLETRANSLATE(D269,""auto"",""en""),)"),"Kuala Lumpur Malay Chamber")</f>
        <v>Kuala Lumpur Malay Chamber</v>
      </c>
      <c r="F269" s="11" t="s">
        <v>621</v>
      </c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</row>
    <row r="270">
      <c r="A270" s="8" t="s">
        <v>5</v>
      </c>
      <c r="B270" s="8"/>
      <c r="C270" s="8"/>
      <c r="D270" s="13" t="s">
        <v>622</v>
      </c>
      <c r="E270" s="13" t="str">
        <f>IFERROR(__xludf.DUMMYFUNCTION("IF(LEN(D270), GOOGLETRANSLATE(D270,""auto"",""en""),)"),"Ministry of Economy, Development and Tourism")</f>
        <v>Ministry of Economy, Development and Tourism</v>
      </c>
      <c r="F270" s="11" t="s">
        <v>623</v>
      </c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</row>
    <row r="271">
      <c r="A271" s="8" t="s">
        <v>10</v>
      </c>
      <c r="B271" s="8"/>
      <c r="C271" s="8"/>
      <c r="D271" s="8"/>
      <c r="E271" s="13" t="str">
        <f>IFERROR(__xludf.DUMMYFUNCTION("IF(LEN(D271), GOOGLETRANSLATE(D271,""auto"",""en""),)"),"")</f>
        <v/>
      </c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</row>
    <row r="272">
      <c r="A272" s="8" t="s">
        <v>12</v>
      </c>
      <c r="B272" s="8"/>
      <c r="C272" s="8"/>
      <c r="D272" s="13" t="s">
        <v>624</v>
      </c>
      <c r="E272" s="13" t="str">
        <f>IFERROR(__xludf.DUMMYFUNCTION("IF(LEN(D272), GOOGLETRANSLATE(D272,""auto"",""en""),)"),"Ministry of Trade, industry and Energy")</f>
        <v>Ministry of Trade, industry and Energy</v>
      </c>
      <c r="F272" s="11" t="s">
        <v>625</v>
      </c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</row>
    <row r="273">
      <c r="A273" s="8" t="s">
        <v>12</v>
      </c>
      <c r="B273" s="8"/>
      <c r="C273" s="8"/>
      <c r="D273" s="13" t="s">
        <v>626</v>
      </c>
      <c r="E273" s="13" t="str">
        <f>IFERROR(__xludf.DUMMYFUNCTION("IF(LEN(D273), GOOGLETRANSLATE(D273,""auto"",""en""),)"),"Ministry of SMEs and Startups")</f>
        <v>Ministry of SMEs and Startups</v>
      </c>
      <c r="F273" s="11" t="s">
        <v>627</v>
      </c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</row>
    <row r="274">
      <c r="A274" s="8" t="s">
        <v>12</v>
      </c>
      <c r="B274" s="8"/>
      <c r="C274" s="8"/>
      <c r="D274" s="13" t="s">
        <v>628</v>
      </c>
      <c r="E274" s="13" t="str">
        <f>IFERROR(__xludf.DUMMYFUNCTION("IF(LEN(D274), GOOGLETRANSLATE(D274,""auto"",""en""),)"),"Korea Federation of SMEs")</f>
        <v>Korea Federation of SMEs</v>
      </c>
      <c r="F274" s="11" t="s">
        <v>629</v>
      </c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</row>
    <row r="275">
      <c r="A275" s="8" t="s">
        <v>12</v>
      </c>
      <c r="B275" s="8"/>
      <c r="C275" s="8"/>
      <c r="D275" s="13" t="s">
        <v>630</v>
      </c>
      <c r="E275" s="13" t="str">
        <f>IFERROR(__xludf.DUMMYFUNCTION("IF(LEN(D275), GOOGLETRANSLATE(D275,""auto"",""en""),)"),"Korea Trade-Investment Promotion Agency")</f>
        <v>Korea Trade-Investment Promotion Agency</v>
      </c>
      <c r="F275" s="11" t="s">
        <v>631</v>
      </c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</row>
    <row r="276">
      <c r="A276" s="8" t="s">
        <v>14</v>
      </c>
      <c r="B276" s="8"/>
      <c r="C276" s="8"/>
      <c r="D276" s="13" t="s">
        <v>632</v>
      </c>
      <c r="E276" s="13" t="str">
        <f>IFERROR(__xludf.DUMMYFUNCTION("IF(LEN(D276), GOOGLETRANSLATE(D276,""auto"",""en""),)"),"Secretariat of Economy")</f>
        <v>Secretariat of Economy</v>
      </c>
      <c r="F276" s="11" t="s">
        <v>633</v>
      </c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</row>
    <row r="277">
      <c r="A277" s="8" t="s">
        <v>16</v>
      </c>
      <c r="B277" s="8"/>
      <c r="C277" s="8"/>
      <c r="D277" s="13" t="s">
        <v>634</v>
      </c>
      <c r="E277" s="13" t="str">
        <f>IFERROR(__xludf.DUMMYFUNCTION("IF(LEN(D277), GOOGLETRANSLATE(D277,""auto"",""en""),)"),"BusinessNZ")</f>
        <v>BusinessNZ</v>
      </c>
      <c r="F277" s="11" t="s">
        <v>635</v>
      </c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</row>
    <row r="278">
      <c r="A278" s="8" t="s">
        <v>16</v>
      </c>
      <c r="B278" s="8"/>
      <c r="C278" s="8"/>
      <c r="D278" s="11" t="s">
        <v>636</v>
      </c>
      <c r="E278" s="11" t="str">
        <f>IFERROR(__xludf.DUMMYFUNCTION("IF(LEN(D278), GOOGLETRANSLATE(D278,""auto"",""en""),)"),"Business.govt.nz")</f>
        <v>Business.govt.nz</v>
      </c>
      <c r="F278" s="11" t="s">
        <v>637</v>
      </c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</row>
    <row r="279">
      <c r="A279" s="8" t="s">
        <v>16</v>
      </c>
      <c r="B279" s="8"/>
      <c r="C279" s="8"/>
      <c r="D279" s="13" t="s">
        <v>638</v>
      </c>
      <c r="E279" s="13" t="str">
        <f>IFERROR(__xludf.DUMMYFUNCTION("IF(LEN(D279), GOOGLETRANSLATE(D279,""auto"",""en""),)"),"Ministry of Business, Innovation and Employment")</f>
        <v>Ministry of Business, Innovation and Employment</v>
      </c>
      <c r="F279" s="11" t="s">
        <v>639</v>
      </c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</row>
    <row r="280">
      <c r="A280" s="8" t="s">
        <v>16</v>
      </c>
      <c r="B280" s="8"/>
      <c r="C280" s="8"/>
      <c r="D280" s="13" t="s">
        <v>640</v>
      </c>
      <c r="E280" s="13" t="str">
        <f>IFERROR(__xludf.DUMMYFUNCTION("IF(LEN(D280), proper(GOOGLETRANSLATE(D280,""auto"",""en"")),)"),"New Zealand Chamber Of Commerce")</f>
        <v>New Zealand Chamber Of Commerce</v>
      </c>
      <c r="F280" s="11" t="s">
        <v>641</v>
      </c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</row>
    <row r="281">
      <c r="A281" s="8" t="s">
        <v>17</v>
      </c>
      <c r="B281" s="8"/>
      <c r="C281" s="8"/>
      <c r="D281" s="8"/>
      <c r="E281" s="13" t="str">
        <f>IFERROR(__xludf.DUMMYFUNCTION("IF(LEN(D281), GOOGLETRANSLATE(D281,""auto"",""en""),)"),"")</f>
        <v/>
      </c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</row>
    <row r="282">
      <c r="A282" s="8" t="s">
        <v>18</v>
      </c>
      <c r="B282" s="8"/>
      <c r="C282" s="8"/>
      <c r="D282" s="8"/>
      <c r="E282" s="13" t="str">
        <f>IFERROR(__xludf.DUMMYFUNCTION("IF(LEN(D282), GOOGLETRANSLATE(D282,""auto"",""en""),)"),"")</f>
        <v/>
      </c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</row>
    <row r="283">
      <c r="A283" s="8" t="s">
        <v>20</v>
      </c>
      <c r="B283" s="8"/>
      <c r="C283" s="8"/>
      <c r="D283" s="15" t="s">
        <v>642</v>
      </c>
      <c r="E283" s="13" t="str">
        <f>IFERROR(__xludf.DUMMYFUNCTION("IF(LEN(D283), GOOGLETRANSLATE(D283,""auto"",""en""),)"),"Department of Trade and Industry")</f>
        <v>Department of Trade and Industry</v>
      </c>
      <c r="F283" s="11" t="s">
        <v>643</v>
      </c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</row>
    <row r="284">
      <c r="A284" s="8" t="s">
        <v>21</v>
      </c>
      <c r="B284" s="8"/>
      <c r="C284" s="8"/>
      <c r="D284" s="13" t="s">
        <v>644</v>
      </c>
      <c r="E284" s="13" t="str">
        <f>IFERROR(__xludf.DUMMYFUNCTION("IF(LEN(D284), GOOGLETRANSLATE(D284,""auto"",""en""),)"),"The Russian Association of Small and Medium Enterprises")</f>
        <v>The Russian Association of Small and Medium Enterprises</v>
      </c>
      <c r="F284" s="11" t="s">
        <v>645</v>
      </c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</row>
    <row r="285">
      <c r="A285" s="8" t="s">
        <v>21</v>
      </c>
      <c r="B285" s="8"/>
      <c r="C285" s="8"/>
      <c r="D285" s="13" t="s">
        <v>646</v>
      </c>
      <c r="E285" s="13" t="str">
        <f>IFERROR(__xludf.DUMMYFUNCTION("IF(LEN(D285), GOOGLETRANSLATE(D285,""auto"",""en""),)"),"All-Russian non-governmental organization of small and medium business")</f>
        <v>All-Russian non-governmental organization of small and medium business</v>
      </c>
      <c r="F285" s="11" t="s">
        <v>647</v>
      </c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</row>
    <row r="286">
      <c r="A286" s="8" t="s">
        <v>21</v>
      </c>
      <c r="B286" s="8"/>
      <c r="C286" s="8"/>
      <c r="D286" s="13" t="s">
        <v>648</v>
      </c>
      <c r="E286" s="13" t="str">
        <f>IFERROR(__xludf.DUMMYFUNCTION("IF(LEN(D286), GOOGLETRANSLATE(D286,""auto"",""en""),)"),"Federal Web Portal For Small And Medium Sized Enterprises")</f>
        <v>Federal Web Portal For Small And Medium Sized Enterprises</v>
      </c>
      <c r="F286" s="11" t="s">
        <v>649</v>
      </c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</row>
    <row r="287">
      <c r="A287" s="8" t="s">
        <v>21</v>
      </c>
      <c r="B287" s="8"/>
      <c r="C287" s="8"/>
      <c r="D287" s="13" t="s">
        <v>650</v>
      </c>
      <c r="E287" s="13" t="str">
        <f>IFERROR(__xludf.DUMMYFUNCTION("IF(LEN(D287), GOOGLETRANSLATE(D287,""auto"",""en""),)"),"Ministry Of Economic Development Of The Russian Federation")</f>
        <v>Ministry Of Economic Development Of The Russian Federation</v>
      </c>
      <c r="F287" s="11" t="s">
        <v>651</v>
      </c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</row>
    <row r="288">
      <c r="A288" s="8" t="s">
        <v>24</v>
      </c>
      <c r="B288" s="8"/>
      <c r="C288" s="8"/>
      <c r="D288" s="13" t="s">
        <v>652</v>
      </c>
      <c r="E288" s="13" t="str">
        <f>IFERROR(__xludf.DUMMYFUNCTION("IF(LEN(D288), GOOGLETRANSLATE(D288,""auto"",""en""),)"),"Office of Small and Medium Enterprises Promotion")</f>
        <v>Office of Small and Medium Enterprises Promotion</v>
      </c>
      <c r="F288" s="11" t="s">
        <v>653</v>
      </c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</row>
    <row r="289">
      <c r="A289" s="26" t="s">
        <v>24</v>
      </c>
      <c r="B289" s="26"/>
      <c r="C289" s="26"/>
      <c r="D289" s="26" t="s">
        <v>654</v>
      </c>
      <c r="E289" s="13" t="str">
        <f>IFERROR(__xludf.DUMMYFUNCTION("IF(LEN(D289), GOOGLETRANSLATE(D289,""auto"",""en""),)"),"Thailand SME Development Project")</f>
        <v>Thailand SME Development Project</v>
      </c>
      <c r="F289" s="41" t="str">
        <f>HYPERLINK("http://www.thailandsmedevelopment.com/","http://www.thailandsmedevelopment.com/")</f>
        <v>http://www.thailandsmedevelopment.com/</v>
      </c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</row>
    <row r="290">
      <c r="A290" s="8"/>
      <c r="B290" s="8"/>
      <c r="C290" s="8"/>
      <c r="D290" s="8"/>
      <c r="E290" s="13" t="str">
        <f>IFERROR(__xludf.DUMMYFUNCTION("IF(LEN(D290), GOOGLETRANSLATE(D290,""auto"",""en""),)"),"")</f>
        <v/>
      </c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</row>
    <row r="291">
      <c r="A291" s="8"/>
      <c r="B291" s="8"/>
      <c r="C291" s="8"/>
      <c r="D291" s="8"/>
      <c r="E291" s="13" t="str">
        <f>IFERROR(__xludf.DUMMYFUNCTION("IF(LEN(D291), GOOGLETRANSLATE(D291,""auto"",""en""),)"),"")</f>
        <v/>
      </c>
      <c r="F291" s="13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</row>
    <row r="292">
      <c r="A292" s="8"/>
      <c r="B292" s="8"/>
      <c r="C292" s="8"/>
      <c r="D292" s="8"/>
      <c r="E292" s="13" t="str">
        <f>IFERROR(__xludf.DUMMYFUNCTION("IF(LEN(D292), GOOGLETRANSLATE(D292,""auto"",""en""),)"),"")</f>
        <v/>
      </c>
      <c r="F292" s="13" t="str">
        <f>PROPER(F291)</f>
        <v/>
      </c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</row>
    <row r="293">
      <c r="A293" s="8"/>
      <c r="B293" s="8"/>
      <c r="C293" s="8"/>
      <c r="D293" s="8"/>
      <c r="E293" s="13" t="str">
        <f>IFERROR(__xludf.DUMMYFUNCTION("IF(LEN(D293), GOOGLETRANSLATE(D293,""auto"",""en""),)"),"")</f>
        <v/>
      </c>
      <c r="F293" s="13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</row>
    <row r="294">
      <c r="A294" s="8"/>
      <c r="B294" s="8"/>
      <c r="C294" s="8"/>
      <c r="D294" s="8"/>
      <c r="E294" s="13" t="str">
        <f>IFERROR(__xludf.DUMMYFUNCTION("IF(LEN(D294), GOOGLETRANSLATE(D294,""auto"",""en""),)"),"")</f>
        <v/>
      </c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</row>
    <row r="295">
      <c r="A295" s="8"/>
      <c r="B295" s="8"/>
      <c r="C295" s="8"/>
      <c r="D295" s="8"/>
      <c r="E295" s="13" t="str">
        <f>IFERROR(__xludf.DUMMYFUNCTION("IF(LEN(D295), GOOGLETRANSLATE(D295,""auto"",""en""),)"),"")</f>
        <v/>
      </c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</row>
    <row r="296">
      <c r="A296" s="8"/>
      <c r="B296" s="8"/>
      <c r="C296" s="8"/>
      <c r="D296" s="8"/>
      <c r="E296" s="13" t="str">
        <f>IFERROR(__xludf.DUMMYFUNCTION("IF(LEN(D296), GOOGLETRANSLATE(D296,""auto"",""en""),)"),"")</f>
        <v/>
      </c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</row>
    <row r="297">
      <c r="A297" s="8"/>
      <c r="B297" s="8"/>
      <c r="C297" s="8"/>
      <c r="D297" s="8"/>
      <c r="E297" s="13" t="str">
        <f>IFERROR(__xludf.DUMMYFUNCTION("IF(LEN(D297), GOOGLETRANSLATE(D297,""auto"",""en""),)"),"")</f>
        <v/>
      </c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</row>
    <row r="298">
      <c r="A298" s="8"/>
      <c r="B298" s="8"/>
      <c r="C298" s="8"/>
      <c r="D298" s="8"/>
      <c r="E298" s="13" t="str">
        <f>IFERROR(__xludf.DUMMYFUNCTION("IF(LEN(D298), GOOGLETRANSLATE(D298,""auto"",""en""),)"),"")</f>
        <v/>
      </c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</row>
    <row r="299">
      <c r="A299" s="8"/>
      <c r="B299" s="8"/>
      <c r="C299" s="8"/>
      <c r="D299" s="8"/>
      <c r="E299" s="13" t="str">
        <f>IFERROR(__xludf.DUMMYFUNCTION("IF(LEN(D299), GOOGLETRANSLATE(D299,""auto"",""en""),)"),"")</f>
        <v/>
      </c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</row>
    <row r="300">
      <c r="A300" s="8"/>
      <c r="B300" s="8"/>
      <c r="C300" s="8"/>
      <c r="D300" s="8"/>
      <c r="E300" s="13" t="str">
        <f>IFERROR(__xludf.DUMMYFUNCTION("IF(LEN(D300), GOOGLETRANSLATE(D300,""auto"",""en""),)"),"")</f>
        <v/>
      </c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</row>
    <row r="301">
      <c r="A301" s="8"/>
      <c r="B301" s="8"/>
      <c r="C301" s="8"/>
      <c r="D301" s="8"/>
      <c r="E301" s="13" t="str">
        <f>IFERROR(__xludf.DUMMYFUNCTION("IF(LEN(D301), GOOGLETRANSLATE(D301,""auto"",""en""),)"),"")</f>
        <v/>
      </c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</row>
    <row r="302">
      <c r="A302" s="8"/>
      <c r="B302" s="8"/>
      <c r="C302" s="8"/>
      <c r="D302" s="8"/>
      <c r="E302" s="13" t="str">
        <f>IFERROR(__xludf.DUMMYFUNCTION("IF(LEN(D302), GOOGLETRANSLATE(D302,""auto"",""en""),)"),"")</f>
        <v/>
      </c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</row>
    <row r="303">
      <c r="A303" s="8"/>
      <c r="B303" s="8"/>
      <c r="C303" s="8"/>
      <c r="D303" s="8"/>
      <c r="E303" s="13" t="str">
        <f>IFERROR(__xludf.DUMMYFUNCTION("IF(LEN(D303), GOOGLETRANSLATE(D303,""auto"",""en""),)"),"")</f>
        <v/>
      </c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</row>
    <row r="304">
      <c r="A304" s="8"/>
      <c r="B304" s="8"/>
      <c r="C304" s="8"/>
      <c r="D304" s="8"/>
      <c r="E304" s="13" t="str">
        <f>IFERROR(__xludf.DUMMYFUNCTION("IF(LEN(D304), GOOGLETRANSLATE(D304,""auto"",""en""),)"),"")</f>
        <v/>
      </c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</row>
    <row r="305">
      <c r="A305" s="8"/>
      <c r="B305" s="8"/>
      <c r="C305" s="8"/>
      <c r="D305" s="8"/>
      <c r="E305" s="13" t="str">
        <f>IFERROR(__xludf.DUMMYFUNCTION("IF(LEN(D305), GOOGLETRANSLATE(D305,""auto"",""en""),)"),"")</f>
        <v/>
      </c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</row>
    <row r="306">
      <c r="A306" s="8"/>
      <c r="B306" s="8"/>
      <c r="C306" s="8"/>
      <c r="D306" s="8"/>
      <c r="E306" s="13" t="str">
        <f>IFERROR(__xludf.DUMMYFUNCTION("IF(LEN(D306), GOOGLETRANSLATE(D306,""auto"",""en""),)"),"")</f>
        <v/>
      </c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</row>
    <row r="307">
      <c r="A307" s="8"/>
      <c r="B307" s="8"/>
      <c r="C307" s="8"/>
      <c r="D307" s="8"/>
      <c r="E307" s="13" t="str">
        <f>IFERROR(__xludf.DUMMYFUNCTION("IF(LEN(D307), GOOGLETRANSLATE(D307,""auto"",""en""),)"),"")</f>
        <v/>
      </c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</row>
    <row r="308">
      <c r="A308" s="8"/>
      <c r="B308" s="8"/>
      <c r="C308" s="8"/>
      <c r="D308" s="8"/>
      <c r="E308" s="13" t="str">
        <f>IFERROR(__xludf.DUMMYFUNCTION("IF(LEN(D308), GOOGLETRANSLATE(D308,""auto"",""en""),)"),"")</f>
        <v/>
      </c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</row>
    <row r="309">
      <c r="A309" s="8"/>
      <c r="B309" s="8"/>
      <c r="C309" s="8"/>
      <c r="D309" s="8"/>
      <c r="E309" s="13" t="str">
        <f>IFERROR(__xludf.DUMMYFUNCTION("IF(LEN(D309), GOOGLETRANSLATE(D309,""auto"",""en""),)"),"")</f>
        <v/>
      </c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</row>
    <row r="310">
      <c r="A310" s="8"/>
      <c r="B310" s="8"/>
      <c r="C310" s="8"/>
      <c r="D310" s="8"/>
      <c r="E310" s="13" t="str">
        <f>IFERROR(__xludf.DUMMYFUNCTION("IF(LEN(D310), GOOGLETRANSLATE(D310,""auto"",""en""),)"),"")</f>
        <v/>
      </c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</row>
    <row r="311">
      <c r="A311" s="8"/>
      <c r="B311" s="8"/>
      <c r="C311" s="8"/>
      <c r="D311" s="8"/>
      <c r="E311" s="13" t="str">
        <f>IFERROR(__xludf.DUMMYFUNCTION("IF(LEN(D311), GOOGLETRANSLATE(D311,""auto"",""en""),)"),"")</f>
        <v/>
      </c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</row>
    <row r="312">
      <c r="A312" s="8"/>
      <c r="B312" s="8"/>
      <c r="C312" s="8"/>
      <c r="D312" s="8"/>
      <c r="E312" s="13" t="str">
        <f>IFERROR(__xludf.DUMMYFUNCTION("IF(LEN(D312), GOOGLETRANSLATE(D312,""auto"",""en""),)"),"")</f>
        <v/>
      </c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</row>
    <row r="313">
      <c r="A313" s="8"/>
      <c r="B313" s="8"/>
      <c r="C313" s="8"/>
      <c r="D313" s="8"/>
      <c r="E313" s="13" t="str">
        <f>IFERROR(__xludf.DUMMYFUNCTION("IF(LEN(D313), GOOGLETRANSLATE(D313,""auto"",""en""),)"),"")</f>
        <v/>
      </c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</row>
    <row r="314">
      <c r="A314" s="8"/>
      <c r="B314" s="8"/>
      <c r="C314" s="8"/>
      <c r="D314" s="8"/>
      <c r="E314" s="13" t="str">
        <f>IFERROR(__xludf.DUMMYFUNCTION("IF(LEN(D314), GOOGLETRANSLATE(D314,""auto"",""en""),)"),"")</f>
        <v/>
      </c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</row>
    <row r="315">
      <c r="A315" s="8"/>
      <c r="B315" s="8"/>
      <c r="C315" s="8"/>
      <c r="D315" s="8"/>
      <c r="E315" s="13" t="str">
        <f>IFERROR(__xludf.DUMMYFUNCTION("IF(LEN(D315), GOOGLETRANSLATE(D315,""auto"",""en""),)"),"")</f>
        <v/>
      </c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</row>
    <row r="316">
      <c r="A316" s="8"/>
      <c r="B316" s="8"/>
      <c r="C316" s="8"/>
      <c r="D316" s="8"/>
      <c r="E316" s="13" t="str">
        <f>IFERROR(__xludf.DUMMYFUNCTION("IF(LEN(D316), GOOGLETRANSLATE(D316,""auto"",""en""),)"),"")</f>
        <v/>
      </c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</row>
    <row r="317">
      <c r="A317" s="8"/>
      <c r="B317" s="8"/>
      <c r="C317" s="8"/>
      <c r="D317" s="8"/>
      <c r="E317" s="13" t="str">
        <f>IFERROR(__xludf.DUMMYFUNCTION("IF(LEN(D317), GOOGLETRANSLATE(D317,""auto"",""en""),)"),"")</f>
        <v/>
      </c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</row>
    <row r="318">
      <c r="A318" s="8"/>
      <c r="B318" s="8"/>
      <c r="C318" s="8"/>
      <c r="D318" s="8"/>
      <c r="E318" s="13" t="str">
        <f>IFERROR(__xludf.DUMMYFUNCTION("IF(LEN(D318), GOOGLETRANSLATE(D318,""auto"",""en""),)"),"")</f>
        <v/>
      </c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</row>
    <row r="319">
      <c r="A319" s="8"/>
      <c r="B319" s="8"/>
      <c r="C319" s="8"/>
      <c r="D319" s="8"/>
      <c r="E319" s="13" t="str">
        <f>IFERROR(__xludf.DUMMYFUNCTION("IF(LEN(D319), GOOGLETRANSLATE(D319,""auto"",""en""),)"),"")</f>
        <v/>
      </c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</row>
    <row r="320">
      <c r="A320" s="8"/>
      <c r="B320" s="8"/>
      <c r="C320" s="8"/>
      <c r="D320" s="8"/>
      <c r="E320" s="13" t="str">
        <f>IFERROR(__xludf.DUMMYFUNCTION("IF(LEN(D320), GOOGLETRANSLATE(D320,""auto"",""en""),)"),"")</f>
        <v/>
      </c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</row>
    <row r="321">
      <c r="A321" s="8"/>
      <c r="B321" s="8"/>
      <c r="C321" s="8"/>
      <c r="D321" s="8"/>
      <c r="E321" s="13" t="str">
        <f>IFERROR(__xludf.DUMMYFUNCTION("IF(LEN(D321), GOOGLETRANSLATE(D321,""auto"",""en""),)"),"")</f>
        <v/>
      </c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</row>
    <row r="322">
      <c r="A322" s="8"/>
      <c r="B322" s="8"/>
      <c r="C322" s="8"/>
      <c r="D322" s="8"/>
      <c r="E322" s="13" t="str">
        <f>IFERROR(__xludf.DUMMYFUNCTION("IF(LEN(D322), GOOGLETRANSLATE(D322,""auto"",""en""),)"),"")</f>
        <v/>
      </c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</row>
    <row r="323">
      <c r="A323" s="8"/>
      <c r="B323" s="8"/>
      <c r="C323" s="8"/>
      <c r="D323" s="8"/>
      <c r="E323" s="13" t="str">
        <f>IFERROR(__xludf.DUMMYFUNCTION("IF(LEN(D323), GOOGLETRANSLATE(D323,""auto"",""en""),)"),"")</f>
        <v/>
      </c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</row>
    <row r="324">
      <c r="A324" s="8"/>
      <c r="B324" s="8"/>
      <c r="C324" s="8"/>
      <c r="D324" s="8"/>
      <c r="E324" s="13" t="str">
        <f>IFERROR(__xludf.DUMMYFUNCTION("IF(LEN(D324), GOOGLETRANSLATE(D324,""auto"",""en""),)"),"")</f>
        <v/>
      </c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</row>
    <row r="325">
      <c r="A325" s="8"/>
      <c r="B325" s="8"/>
      <c r="C325" s="8"/>
      <c r="D325" s="8"/>
      <c r="E325" s="13" t="str">
        <f>IFERROR(__xludf.DUMMYFUNCTION("IF(LEN(D325), GOOGLETRANSLATE(D325,""auto"",""en""),)"),"")</f>
        <v/>
      </c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</row>
    <row r="326">
      <c r="A326" s="8"/>
      <c r="B326" s="8"/>
      <c r="C326" s="8"/>
      <c r="D326" s="8"/>
      <c r="E326" s="13" t="str">
        <f>IFERROR(__xludf.DUMMYFUNCTION("IF(LEN(D326), GOOGLETRANSLATE(D326,""auto"",""en""),)"),"")</f>
        <v/>
      </c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</row>
    <row r="327">
      <c r="A327" s="8"/>
      <c r="B327" s="8"/>
      <c r="C327" s="8"/>
      <c r="D327" s="8"/>
      <c r="E327" s="13" t="str">
        <f>IFERROR(__xludf.DUMMYFUNCTION("IF(LEN(D327), GOOGLETRANSLATE(D327,""auto"",""en""),)"),"")</f>
        <v/>
      </c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</row>
    <row r="328">
      <c r="A328" s="8"/>
      <c r="B328" s="8"/>
      <c r="C328" s="8"/>
      <c r="D328" s="8"/>
      <c r="E328" s="13" t="str">
        <f>IFERROR(__xludf.DUMMYFUNCTION("IF(LEN(D328), GOOGLETRANSLATE(D328,""auto"",""en""),)"),"")</f>
        <v/>
      </c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</row>
    <row r="329">
      <c r="A329" s="8"/>
      <c r="B329" s="8"/>
      <c r="C329" s="8"/>
      <c r="D329" s="8"/>
      <c r="E329" s="13" t="str">
        <f>IFERROR(__xludf.DUMMYFUNCTION("IF(LEN(D329), GOOGLETRANSLATE(D329,""auto"",""en""),)"),"")</f>
        <v/>
      </c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</row>
    <row r="330">
      <c r="A330" s="8"/>
      <c r="B330" s="8"/>
      <c r="C330" s="8"/>
      <c r="D330" s="8"/>
      <c r="E330" s="13" t="str">
        <f>IFERROR(__xludf.DUMMYFUNCTION("IF(LEN(D330), GOOGLETRANSLATE(D330,""auto"",""en""),)"),"")</f>
        <v/>
      </c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</row>
    <row r="331">
      <c r="A331" s="8"/>
      <c r="B331" s="8"/>
      <c r="C331" s="8"/>
      <c r="D331" s="8"/>
      <c r="E331" s="13" t="str">
        <f>IFERROR(__xludf.DUMMYFUNCTION("IF(LEN(D331), GOOGLETRANSLATE(D331,""auto"",""en""),)"),"")</f>
        <v/>
      </c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</row>
    <row r="332">
      <c r="A332" s="8"/>
      <c r="B332" s="8"/>
      <c r="C332" s="8"/>
      <c r="D332" s="8"/>
      <c r="E332" s="13" t="str">
        <f>IFERROR(__xludf.DUMMYFUNCTION("IF(LEN(D332), GOOGLETRANSLATE(D332,""auto"",""en""),)"),"")</f>
        <v/>
      </c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</row>
    <row r="333">
      <c r="A333" s="8"/>
      <c r="B333" s="8"/>
      <c r="C333" s="8"/>
      <c r="D333" s="8"/>
      <c r="E333" s="13" t="str">
        <f>IFERROR(__xludf.DUMMYFUNCTION("IF(LEN(D333), GOOGLETRANSLATE(D333,""auto"",""en""),)"),"")</f>
        <v/>
      </c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</row>
    <row r="334">
      <c r="A334" s="8"/>
      <c r="B334" s="8"/>
      <c r="C334" s="8"/>
      <c r="D334" s="8"/>
      <c r="E334" s="13" t="str">
        <f>IFERROR(__xludf.DUMMYFUNCTION("IF(LEN(D334), GOOGLETRANSLATE(D334,""auto"",""en""),)"),"")</f>
        <v/>
      </c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</row>
    <row r="335">
      <c r="A335" s="8"/>
      <c r="B335" s="8"/>
      <c r="C335" s="8"/>
      <c r="D335" s="8"/>
      <c r="E335" s="13" t="str">
        <f>IFERROR(__xludf.DUMMYFUNCTION("IF(LEN(D335), GOOGLETRANSLATE(D335,""auto"",""en""),)"),"")</f>
        <v/>
      </c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</row>
    <row r="336">
      <c r="A336" s="8"/>
      <c r="B336" s="8"/>
      <c r="C336" s="8"/>
      <c r="D336" s="8"/>
      <c r="E336" s="13" t="str">
        <f>IFERROR(__xludf.DUMMYFUNCTION("IF(LEN(D336), GOOGLETRANSLATE(D336,""auto"",""en""),)"),"")</f>
        <v/>
      </c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</row>
    <row r="337">
      <c r="A337" s="8"/>
      <c r="B337" s="8"/>
      <c r="C337" s="8"/>
      <c r="D337" s="8"/>
      <c r="E337" s="13" t="str">
        <f>IFERROR(__xludf.DUMMYFUNCTION("IF(LEN(D337), GOOGLETRANSLATE(D337,""auto"",""en""),)"),"")</f>
        <v/>
      </c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</row>
    <row r="338">
      <c r="A338" s="8"/>
      <c r="B338" s="8"/>
      <c r="C338" s="8"/>
      <c r="D338" s="8"/>
      <c r="E338" s="13" t="str">
        <f>IFERROR(__xludf.DUMMYFUNCTION("IF(LEN(D338), GOOGLETRANSLATE(D338,""auto"",""en""),)"),"")</f>
        <v/>
      </c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</row>
    <row r="339">
      <c r="A339" s="8"/>
      <c r="B339" s="8"/>
      <c r="C339" s="8"/>
      <c r="D339" s="8"/>
      <c r="E339" s="13" t="str">
        <f>IFERROR(__xludf.DUMMYFUNCTION("IF(LEN(D339), GOOGLETRANSLATE(D339,""auto"",""en""),)"),"")</f>
        <v/>
      </c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</row>
    <row r="340">
      <c r="A340" s="8"/>
      <c r="B340" s="8"/>
      <c r="C340" s="8"/>
      <c r="D340" s="8"/>
      <c r="E340" s="13" t="str">
        <f>IFERROR(__xludf.DUMMYFUNCTION("IF(LEN(D340), GOOGLETRANSLATE(D340,""auto"",""en""),)"),"")</f>
        <v/>
      </c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</row>
    <row r="341">
      <c r="A341" s="8"/>
      <c r="B341" s="8"/>
      <c r="C341" s="8"/>
      <c r="D341" s="8"/>
      <c r="E341" s="13" t="str">
        <f>IFERROR(__xludf.DUMMYFUNCTION("IF(LEN(D341), GOOGLETRANSLATE(D341,""auto"",""en""),)"),"")</f>
        <v/>
      </c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</row>
    <row r="342">
      <c r="A342" s="8"/>
      <c r="B342" s="8"/>
      <c r="C342" s="8"/>
      <c r="D342" s="8"/>
      <c r="E342" s="13" t="str">
        <f>IFERROR(__xludf.DUMMYFUNCTION("IF(LEN(D342), GOOGLETRANSLATE(D342,""auto"",""en""),)"),"")</f>
        <v/>
      </c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</row>
    <row r="343">
      <c r="A343" s="8"/>
      <c r="B343" s="8"/>
      <c r="C343" s="8"/>
      <c r="D343" s="8"/>
      <c r="E343" s="13" t="str">
        <f>IFERROR(__xludf.DUMMYFUNCTION("IF(LEN(D343), GOOGLETRANSLATE(D343,""auto"",""en""),)"),"")</f>
        <v/>
      </c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</row>
    <row r="344">
      <c r="A344" s="8"/>
      <c r="B344" s="8"/>
      <c r="C344" s="8"/>
      <c r="D344" s="8"/>
      <c r="E344" s="13" t="str">
        <f>IFERROR(__xludf.DUMMYFUNCTION("IF(LEN(D344), GOOGLETRANSLATE(D344,""auto"",""en""),)"),"")</f>
        <v/>
      </c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</row>
    <row r="345">
      <c r="A345" s="8"/>
      <c r="B345" s="8"/>
      <c r="C345" s="8"/>
      <c r="D345" s="8"/>
      <c r="E345" s="13" t="str">
        <f>IFERROR(__xludf.DUMMYFUNCTION("IF(LEN(D345), GOOGLETRANSLATE(D345,""auto"",""en""),)"),"")</f>
        <v/>
      </c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</row>
    <row r="346">
      <c r="A346" s="8"/>
      <c r="B346" s="8"/>
      <c r="C346" s="8"/>
      <c r="D346" s="8"/>
      <c r="E346" s="13" t="str">
        <f>IFERROR(__xludf.DUMMYFUNCTION("IF(LEN(D346), GOOGLETRANSLATE(D346,""auto"",""en""),)"),"")</f>
        <v/>
      </c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</row>
    <row r="347">
      <c r="A347" s="8"/>
      <c r="B347" s="8"/>
      <c r="C347" s="8"/>
      <c r="D347" s="8"/>
      <c r="E347" s="13" t="str">
        <f>IFERROR(__xludf.DUMMYFUNCTION("IF(LEN(D347), GOOGLETRANSLATE(D347,""auto"",""en""),)"),"")</f>
        <v/>
      </c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</row>
    <row r="348">
      <c r="A348" s="8"/>
      <c r="B348" s="8"/>
      <c r="C348" s="8"/>
      <c r="D348" s="8"/>
      <c r="E348" s="13" t="str">
        <f>IFERROR(__xludf.DUMMYFUNCTION("IF(LEN(D348), GOOGLETRANSLATE(D348,""auto"",""en""),)"),"")</f>
        <v/>
      </c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</row>
    <row r="349">
      <c r="A349" s="8"/>
      <c r="B349" s="8"/>
      <c r="C349" s="8"/>
      <c r="D349" s="8"/>
      <c r="E349" s="13" t="str">
        <f>IFERROR(__xludf.DUMMYFUNCTION("IF(LEN(D349), GOOGLETRANSLATE(D349,""auto"",""en""),)"),"")</f>
        <v/>
      </c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</row>
    <row r="350">
      <c r="A350" s="8"/>
      <c r="B350" s="8"/>
      <c r="C350" s="8"/>
      <c r="D350" s="8"/>
      <c r="E350" s="13" t="str">
        <f>IFERROR(__xludf.DUMMYFUNCTION("IF(LEN(D350), GOOGLETRANSLATE(D350,""auto"",""en""),)"),"")</f>
        <v/>
      </c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</row>
    <row r="351">
      <c r="A351" s="8"/>
      <c r="B351" s="8"/>
      <c r="C351" s="8"/>
      <c r="D351" s="8"/>
      <c r="E351" s="13" t="str">
        <f>IFERROR(__xludf.DUMMYFUNCTION("IF(LEN(D351), GOOGLETRANSLATE(D351,""auto"",""en""),)"),"")</f>
        <v/>
      </c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</row>
    <row r="352">
      <c r="A352" s="8"/>
      <c r="B352" s="8"/>
      <c r="C352" s="8"/>
      <c r="D352" s="8"/>
      <c r="E352" s="13" t="str">
        <f>IFERROR(__xludf.DUMMYFUNCTION("IF(LEN(D352), GOOGLETRANSLATE(D352,""auto"",""en""),)"),"")</f>
        <v/>
      </c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</row>
    <row r="353">
      <c r="A353" s="8"/>
      <c r="B353" s="8"/>
      <c r="C353" s="8"/>
      <c r="D353" s="8"/>
      <c r="E353" s="13" t="str">
        <f>IFERROR(__xludf.DUMMYFUNCTION("IF(LEN(D353), GOOGLETRANSLATE(D353,""auto"",""en""),)"),"")</f>
        <v/>
      </c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</row>
    <row r="354">
      <c r="A354" s="8"/>
      <c r="B354" s="8"/>
      <c r="C354" s="8"/>
      <c r="D354" s="8"/>
      <c r="E354" s="13" t="str">
        <f>IFERROR(__xludf.DUMMYFUNCTION("IF(LEN(D354), GOOGLETRANSLATE(D354,""auto"",""en""),)"),"")</f>
        <v/>
      </c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</row>
    <row r="355">
      <c r="A355" s="8"/>
      <c r="B355" s="8"/>
      <c r="C355" s="8"/>
      <c r="D355" s="8"/>
      <c r="E355" s="13" t="str">
        <f>IFERROR(__xludf.DUMMYFUNCTION("IF(LEN(D355), GOOGLETRANSLATE(D355,""auto"",""en""),)"),"")</f>
        <v/>
      </c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</row>
    <row r="356">
      <c r="A356" s="8"/>
      <c r="B356" s="8"/>
      <c r="C356" s="8"/>
      <c r="D356" s="8"/>
      <c r="E356" s="13" t="str">
        <f>IFERROR(__xludf.DUMMYFUNCTION("IF(LEN(D356), GOOGLETRANSLATE(D356,""auto"",""en""),)"),"")</f>
        <v/>
      </c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</row>
    <row r="357">
      <c r="A357" s="8"/>
      <c r="B357" s="8"/>
      <c r="C357" s="8"/>
      <c r="D357" s="8"/>
      <c r="E357" s="13" t="str">
        <f>IFERROR(__xludf.DUMMYFUNCTION("IF(LEN(D357), GOOGLETRANSLATE(D357,""auto"",""en""),)"),"")</f>
        <v/>
      </c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</row>
    <row r="358">
      <c r="A358" s="8"/>
      <c r="B358" s="8"/>
      <c r="C358" s="8"/>
      <c r="D358" s="8"/>
      <c r="E358" s="13" t="str">
        <f>IFERROR(__xludf.DUMMYFUNCTION("IF(LEN(D358), GOOGLETRANSLATE(D358,""auto"",""en""),)"),"")</f>
        <v/>
      </c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</row>
    <row r="359">
      <c r="A359" s="8"/>
      <c r="B359" s="8"/>
      <c r="C359" s="8"/>
      <c r="D359" s="8"/>
      <c r="E359" s="13" t="str">
        <f>IFERROR(__xludf.DUMMYFUNCTION("IF(LEN(D359), GOOGLETRANSLATE(D359,""auto"",""en""),)"),"")</f>
        <v/>
      </c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</row>
    <row r="360">
      <c r="A360" s="8"/>
      <c r="B360" s="8"/>
      <c r="C360" s="8"/>
      <c r="D360" s="8"/>
      <c r="E360" s="13" t="str">
        <f>IFERROR(__xludf.DUMMYFUNCTION("IF(LEN(D360), GOOGLETRANSLATE(D360,""auto"",""en""),)"),"")</f>
        <v/>
      </c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</row>
    <row r="361">
      <c r="A361" s="8"/>
      <c r="B361" s="8"/>
      <c r="C361" s="8"/>
      <c r="D361" s="8"/>
      <c r="E361" s="13" t="str">
        <f>IFERROR(__xludf.DUMMYFUNCTION("IF(LEN(D361), GOOGLETRANSLATE(D361,""auto"",""en""),)"),"")</f>
        <v/>
      </c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</row>
    <row r="362">
      <c r="A362" s="8"/>
      <c r="B362" s="8"/>
      <c r="C362" s="8"/>
      <c r="D362" s="8"/>
      <c r="E362" s="13" t="str">
        <f>IFERROR(__xludf.DUMMYFUNCTION("IF(LEN(D362), GOOGLETRANSLATE(D362,""auto"",""en""),)"),"")</f>
        <v/>
      </c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</row>
    <row r="363">
      <c r="A363" s="8"/>
      <c r="B363" s="8"/>
      <c r="C363" s="8"/>
      <c r="D363" s="8"/>
      <c r="E363" s="13" t="str">
        <f>IFERROR(__xludf.DUMMYFUNCTION("IF(LEN(D363), GOOGLETRANSLATE(D363,""auto"",""en""),)"),"")</f>
        <v/>
      </c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</row>
    <row r="364">
      <c r="A364" s="8"/>
      <c r="B364" s="8"/>
      <c r="C364" s="8"/>
      <c r="D364" s="8"/>
      <c r="E364" s="13" t="str">
        <f>IFERROR(__xludf.DUMMYFUNCTION("IF(LEN(D364), GOOGLETRANSLATE(D364,""auto"",""en""),)"),"")</f>
        <v/>
      </c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</row>
    <row r="365">
      <c r="A365" s="8"/>
      <c r="B365" s="8"/>
      <c r="C365" s="8"/>
      <c r="D365" s="8"/>
      <c r="E365" s="13" t="str">
        <f>IFERROR(__xludf.DUMMYFUNCTION("IF(LEN(D365), GOOGLETRANSLATE(D365,""auto"",""en""),)"),"")</f>
        <v/>
      </c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</row>
    <row r="366">
      <c r="A366" s="8"/>
      <c r="B366" s="8"/>
      <c r="C366" s="8"/>
      <c r="D366" s="8"/>
      <c r="E366" s="13" t="str">
        <f>IFERROR(__xludf.DUMMYFUNCTION("IF(LEN(D366), GOOGLETRANSLATE(D366,""auto"",""en""),)"),"")</f>
        <v/>
      </c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</row>
    <row r="367">
      <c r="A367" s="8"/>
      <c r="B367" s="8"/>
      <c r="C367" s="8"/>
      <c r="D367" s="8"/>
      <c r="E367" s="13" t="str">
        <f>IFERROR(__xludf.DUMMYFUNCTION("IF(LEN(D367), GOOGLETRANSLATE(D367,""auto"",""en""),)"),"")</f>
        <v/>
      </c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</row>
    <row r="368">
      <c r="A368" s="8"/>
      <c r="B368" s="8"/>
      <c r="C368" s="8"/>
      <c r="D368" s="8"/>
      <c r="E368" s="13" t="str">
        <f>IFERROR(__xludf.DUMMYFUNCTION("IF(LEN(D368), GOOGLETRANSLATE(D368,""auto"",""en""),)"),"")</f>
        <v/>
      </c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</row>
    <row r="369">
      <c r="A369" s="8"/>
      <c r="B369" s="8"/>
      <c r="C369" s="8"/>
      <c r="D369" s="8"/>
      <c r="E369" s="13" t="str">
        <f>IFERROR(__xludf.DUMMYFUNCTION("IF(LEN(D369), GOOGLETRANSLATE(D369,""auto"",""en""),)"),"")</f>
        <v/>
      </c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</row>
    <row r="370">
      <c r="A370" s="8"/>
      <c r="B370" s="8"/>
      <c r="C370" s="8"/>
      <c r="D370" s="8"/>
      <c r="E370" s="13" t="str">
        <f>IFERROR(__xludf.DUMMYFUNCTION("IF(LEN(D370), GOOGLETRANSLATE(D370,""auto"",""en""),)"),"")</f>
        <v/>
      </c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</row>
    <row r="371">
      <c r="A371" s="8"/>
      <c r="B371" s="8"/>
      <c r="C371" s="8"/>
      <c r="D371" s="8"/>
      <c r="E371" s="13" t="str">
        <f>IFERROR(__xludf.DUMMYFUNCTION("IF(LEN(D371), GOOGLETRANSLATE(D371,""auto"",""en""),)"),"")</f>
        <v/>
      </c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</row>
    <row r="372">
      <c r="A372" s="8"/>
      <c r="B372" s="8"/>
      <c r="C372" s="8"/>
      <c r="D372" s="8"/>
      <c r="E372" s="13" t="str">
        <f>IFERROR(__xludf.DUMMYFUNCTION("IF(LEN(D372), GOOGLETRANSLATE(D372,""auto"",""en""),)"),"")</f>
        <v/>
      </c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</row>
    <row r="373">
      <c r="A373" s="8"/>
      <c r="B373" s="8"/>
      <c r="C373" s="8"/>
      <c r="D373" s="8"/>
      <c r="E373" s="13" t="str">
        <f>IFERROR(__xludf.DUMMYFUNCTION("IF(LEN(D373), GOOGLETRANSLATE(D373,""auto"",""en""),)"),"")</f>
        <v/>
      </c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</row>
    <row r="374">
      <c r="A374" s="8"/>
      <c r="B374" s="8"/>
      <c r="C374" s="8"/>
      <c r="D374" s="8"/>
      <c r="E374" s="13" t="str">
        <f>IFERROR(__xludf.DUMMYFUNCTION("IF(LEN(D374), GOOGLETRANSLATE(D374,""auto"",""en""),)"),"")</f>
        <v/>
      </c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</row>
    <row r="375">
      <c r="A375" s="8"/>
      <c r="B375" s="8"/>
      <c r="C375" s="8"/>
      <c r="D375" s="8"/>
      <c r="E375" s="13" t="str">
        <f>IFERROR(__xludf.DUMMYFUNCTION("IF(LEN(D375), GOOGLETRANSLATE(D375,""auto"",""en""),)"),"")</f>
        <v/>
      </c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</row>
    <row r="376">
      <c r="A376" s="8"/>
      <c r="B376" s="8"/>
      <c r="C376" s="8"/>
      <c r="D376" s="8"/>
      <c r="E376" s="13" t="str">
        <f>IFERROR(__xludf.DUMMYFUNCTION("IF(LEN(D376), GOOGLETRANSLATE(D376,""auto"",""en""),)"),"")</f>
        <v/>
      </c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</row>
    <row r="377">
      <c r="A377" s="8"/>
      <c r="B377" s="8"/>
      <c r="C377" s="8"/>
      <c r="D377" s="8"/>
      <c r="E377" s="13" t="str">
        <f>IFERROR(__xludf.DUMMYFUNCTION("IF(LEN(D377), GOOGLETRANSLATE(D377,""auto"",""en""),)"),"")</f>
        <v/>
      </c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</row>
    <row r="378">
      <c r="A378" s="8"/>
      <c r="B378" s="8"/>
      <c r="C378" s="8"/>
      <c r="D378" s="8"/>
      <c r="E378" s="13" t="str">
        <f>IFERROR(__xludf.DUMMYFUNCTION("IF(LEN(D378), GOOGLETRANSLATE(D378,""auto"",""en""),)"),"")</f>
        <v/>
      </c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</row>
    <row r="379">
      <c r="A379" s="8"/>
      <c r="B379" s="8"/>
      <c r="C379" s="8"/>
      <c r="D379" s="8"/>
      <c r="E379" s="13" t="str">
        <f>IFERROR(__xludf.DUMMYFUNCTION("IF(LEN(D379), GOOGLETRANSLATE(D379,""auto"",""en""),)"),"")</f>
        <v/>
      </c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</row>
    <row r="380">
      <c r="A380" s="8"/>
      <c r="B380" s="8"/>
      <c r="C380" s="8"/>
      <c r="D380" s="8"/>
      <c r="E380" s="13" t="str">
        <f>IFERROR(__xludf.DUMMYFUNCTION("IF(LEN(D380), GOOGLETRANSLATE(D380,""auto"",""en""),)"),"")</f>
        <v/>
      </c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</row>
    <row r="381">
      <c r="A381" s="8"/>
      <c r="B381" s="8"/>
      <c r="C381" s="8"/>
      <c r="D381" s="8"/>
      <c r="E381" s="13" t="str">
        <f>IFERROR(__xludf.DUMMYFUNCTION("IF(LEN(D381), GOOGLETRANSLATE(D381,""auto"",""en""),)"),"")</f>
        <v/>
      </c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</row>
    <row r="382">
      <c r="A382" s="8"/>
      <c r="B382" s="8"/>
      <c r="C382" s="8"/>
      <c r="D382" s="8"/>
      <c r="E382" s="13" t="str">
        <f>IFERROR(__xludf.DUMMYFUNCTION("IF(LEN(D382), GOOGLETRANSLATE(D382,""auto"",""en""),)"),"")</f>
        <v/>
      </c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</row>
    <row r="383">
      <c r="A383" s="8"/>
      <c r="B383" s="8"/>
      <c r="C383" s="8"/>
      <c r="D383" s="8"/>
      <c r="E383" s="13" t="str">
        <f>IFERROR(__xludf.DUMMYFUNCTION("IF(LEN(D383), GOOGLETRANSLATE(D383,""auto"",""en""),)"),"")</f>
        <v/>
      </c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</row>
    <row r="384">
      <c r="A384" s="8"/>
      <c r="B384" s="8"/>
      <c r="C384" s="8"/>
      <c r="D384" s="8"/>
      <c r="E384" s="13" t="str">
        <f>IFERROR(__xludf.DUMMYFUNCTION("IF(LEN(D384), GOOGLETRANSLATE(D384,""auto"",""en""),)"),"")</f>
        <v/>
      </c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</row>
    <row r="385">
      <c r="A385" s="8"/>
      <c r="B385" s="8"/>
      <c r="C385" s="8"/>
      <c r="D385" s="8"/>
      <c r="E385" s="13" t="str">
        <f>IFERROR(__xludf.DUMMYFUNCTION("IF(LEN(D385), GOOGLETRANSLATE(D385,""auto"",""en""),)"),"")</f>
        <v/>
      </c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</row>
    <row r="386">
      <c r="A386" s="8"/>
      <c r="B386" s="8"/>
      <c r="C386" s="8"/>
      <c r="D386" s="8"/>
      <c r="E386" s="13" t="str">
        <f>IFERROR(__xludf.DUMMYFUNCTION("IF(LEN(D386), GOOGLETRANSLATE(D386,""auto"",""en""),)"),"")</f>
        <v/>
      </c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</row>
    <row r="387">
      <c r="A387" s="8"/>
      <c r="B387" s="8"/>
      <c r="C387" s="8"/>
      <c r="D387" s="8"/>
      <c r="E387" s="13" t="str">
        <f>IFERROR(__xludf.DUMMYFUNCTION("IF(LEN(D387), GOOGLETRANSLATE(D387,""auto"",""en""),)"),"")</f>
        <v/>
      </c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</row>
    <row r="388">
      <c r="A388" s="8"/>
      <c r="B388" s="8"/>
      <c r="C388" s="8"/>
      <c r="D388" s="8"/>
      <c r="E388" s="13" t="str">
        <f>IFERROR(__xludf.DUMMYFUNCTION("IF(LEN(D388), GOOGLETRANSLATE(D388,""auto"",""en""),)"),"")</f>
        <v/>
      </c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</row>
    <row r="389">
      <c r="A389" s="8"/>
      <c r="B389" s="8"/>
      <c r="C389" s="8"/>
      <c r="D389" s="8"/>
      <c r="E389" s="13" t="str">
        <f>IFERROR(__xludf.DUMMYFUNCTION("IF(LEN(D389), GOOGLETRANSLATE(D389,""auto"",""en""),)"),"")</f>
        <v/>
      </c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</row>
    <row r="390">
      <c r="A390" s="8"/>
      <c r="B390" s="8"/>
      <c r="C390" s="8"/>
      <c r="D390" s="8"/>
      <c r="E390" s="13" t="str">
        <f>IFERROR(__xludf.DUMMYFUNCTION("IF(LEN(D390), GOOGLETRANSLATE(D390,""auto"",""en""),)"),"")</f>
        <v/>
      </c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</row>
    <row r="391">
      <c r="A391" s="8"/>
      <c r="B391" s="8"/>
      <c r="C391" s="8"/>
      <c r="D391" s="8"/>
      <c r="E391" s="13" t="str">
        <f>IFERROR(__xludf.DUMMYFUNCTION("IF(LEN(D391), GOOGLETRANSLATE(D391,""auto"",""en""),)"),"")</f>
        <v/>
      </c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</row>
    <row r="392">
      <c r="A392" s="8"/>
      <c r="B392" s="8"/>
      <c r="C392" s="8"/>
      <c r="D392" s="8"/>
      <c r="E392" s="13" t="str">
        <f>IFERROR(__xludf.DUMMYFUNCTION("IF(LEN(D392), GOOGLETRANSLATE(D392,""auto"",""en""),)"),"")</f>
        <v/>
      </c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</row>
    <row r="393">
      <c r="A393" s="8"/>
      <c r="B393" s="8"/>
      <c r="C393" s="8"/>
      <c r="D393" s="8"/>
      <c r="E393" s="13" t="str">
        <f>IFERROR(__xludf.DUMMYFUNCTION("IF(LEN(D393), GOOGLETRANSLATE(D393,""auto"",""en""),)"),"")</f>
        <v/>
      </c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</row>
    <row r="394">
      <c r="A394" s="8"/>
      <c r="B394" s="8"/>
      <c r="C394" s="8"/>
      <c r="D394" s="8"/>
      <c r="E394" s="13" t="str">
        <f>IFERROR(__xludf.DUMMYFUNCTION("IF(LEN(D394), GOOGLETRANSLATE(D394,""auto"",""en""),)"),"")</f>
        <v/>
      </c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</row>
    <row r="395">
      <c r="A395" s="8"/>
      <c r="B395" s="8"/>
      <c r="C395" s="8"/>
      <c r="D395" s="8"/>
      <c r="E395" s="13" t="str">
        <f>IFERROR(__xludf.DUMMYFUNCTION("IF(LEN(D395), GOOGLETRANSLATE(D395,""auto"",""en""),)"),"")</f>
        <v/>
      </c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</row>
    <row r="396">
      <c r="A396" s="8"/>
      <c r="B396" s="8"/>
      <c r="C396" s="8"/>
      <c r="D396" s="8"/>
      <c r="E396" s="13" t="str">
        <f>IFERROR(__xludf.DUMMYFUNCTION("IF(LEN(D396), GOOGLETRANSLATE(D396,""auto"",""en""),)"),"")</f>
        <v/>
      </c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</row>
    <row r="397">
      <c r="A397" s="8"/>
      <c r="B397" s="8"/>
      <c r="C397" s="8"/>
      <c r="D397" s="8"/>
      <c r="E397" s="13" t="str">
        <f>IFERROR(__xludf.DUMMYFUNCTION("IF(LEN(D397), GOOGLETRANSLATE(D397,""auto"",""en""),)"),"")</f>
        <v/>
      </c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</row>
    <row r="398">
      <c r="A398" s="8"/>
      <c r="B398" s="8"/>
      <c r="C398" s="8"/>
      <c r="D398" s="8"/>
      <c r="E398" s="13" t="str">
        <f>IFERROR(__xludf.DUMMYFUNCTION("IF(LEN(D398), GOOGLETRANSLATE(D398,""auto"",""en""),)"),"")</f>
        <v/>
      </c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</row>
    <row r="399">
      <c r="A399" s="8"/>
      <c r="B399" s="8"/>
      <c r="C399" s="8"/>
      <c r="D399" s="8"/>
      <c r="E399" s="13" t="str">
        <f>IFERROR(__xludf.DUMMYFUNCTION("IF(LEN(D399), GOOGLETRANSLATE(D399,""auto"",""en""),)"),"")</f>
        <v/>
      </c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</row>
    <row r="400">
      <c r="A400" s="8"/>
      <c r="B400" s="8"/>
      <c r="C400" s="8"/>
      <c r="D400" s="8"/>
      <c r="E400" s="13" t="str">
        <f>IFERROR(__xludf.DUMMYFUNCTION("IF(LEN(D400), GOOGLETRANSLATE(D400,""auto"",""en""),)"),"")</f>
        <v/>
      </c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</row>
    <row r="401">
      <c r="A401" s="8"/>
      <c r="B401" s="8"/>
      <c r="C401" s="8"/>
      <c r="D401" s="8"/>
      <c r="E401" s="13" t="str">
        <f>IFERROR(__xludf.DUMMYFUNCTION("IF(LEN(D401), GOOGLETRANSLATE(D401,""auto"",""en""),)"),"")</f>
        <v/>
      </c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</row>
    <row r="402">
      <c r="A402" s="8"/>
      <c r="B402" s="8"/>
      <c r="C402" s="8"/>
      <c r="D402" s="8"/>
      <c r="E402" s="13" t="str">
        <f>IFERROR(__xludf.DUMMYFUNCTION("IF(LEN(D402), GOOGLETRANSLATE(D402,""auto"",""en""),)"),"")</f>
        <v/>
      </c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</row>
    <row r="403">
      <c r="A403" s="8"/>
      <c r="B403" s="8"/>
      <c r="C403" s="8"/>
      <c r="D403" s="8"/>
      <c r="E403" s="13" t="str">
        <f>IFERROR(__xludf.DUMMYFUNCTION("IF(LEN(D403), GOOGLETRANSLATE(D403,""auto"",""en""),)"),"")</f>
        <v/>
      </c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</row>
    <row r="404">
      <c r="A404" s="8"/>
      <c r="B404" s="8"/>
      <c r="C404" s="8"/>
      <c r="D404" s="8"/>
      <c r="E404" s="13" t="str">
        <f>IFERROR(__xludf.DUMMYFUNCTION("IF(LEN(D404), GOOGLETRANSLATE(D404,""auto"",""en""),)"),"")</f>
        <v/>
      </c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</row>
    <row r="405">
      <c r="A405" s="8"/>
      <c r="B405" s="8"/>
      <c r="C405" s="8"/>
      <c r="D405" s="8"/>
      <c r="E405" s="13" t="str">
        <f>IFERROR(__xludf.DUMMYFUNCTION("IF(LEN(D405), GOOGLETRANSLATE(D405,""auto"",""en""),)"),"")</f>
        <v/>
      </c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</row>
    <row r="406">
      <c r="A406" s="8"/>
      <c r="B406" s="8"/>
      <c r="C406" s="8"/>
      <c r="D406" s="8"/>
      <c r="E406" s="13" t="str">
        <f>IFERROR(__xludf.DUMMYFUNCTION("IF(LEN(D406), GOOGLETRANSLATE(D406,""auto"",""en""),)"),"")</f>
        <v/>
      </c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</row>
    <row r="407">
      <c r="A407" s="8"/>
      <c r="B407" s="8"/>
      <c r="C407" s="8"/>
      <c r="D407" s="8"/>
      <c r="E407" s="13" t="str">
        <f>IFERROR(__xludf.DUMMYFUNCTION("IF(LEN(D407), GOOGLETRANSLATE(D407,""auto"",""en""),)"),"")</f>
        <v/>
      </c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</row>
    <row r="408">
      <c r="A408" s="8"/>
      <c r="B408" s="8"/>
      <c r="C408" s="8"/>
      <c r="D408" s="8"/>
      <c r="E408" s="13" t="str">
        <f>IFERROR(__xludf.DUMMYFUNCTION("IF(LEN(D408), GOOGLETRANSLATE(D408,""auto"",""en""),)"),"")</f>
        <v/>
      </c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</row>
    <row r="409">
      <c r="A409" s="8"/>
      <c r="B409" s="8"/>
      <c r="C409" s="8"/>
      <c r="D409" s="8"/>
      <c r="E409" s="13" t="str">
        <f>IFERROR(__xludf.DUMMYFUNCTION("IF(LEN(D409), GOOGLETRANSLATE(D409,""auto"",""en""),)"),"")</f>
        <v/>
      </c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</row>
    <row r="410">
      <c r="A410" s="8"/>
      <c r="B410" s="8"/>
      <c r="C410" s="8"/>
      <c r="D410" s="8"/>
      <c r="E410" s="13" t="str">
        <f>IFERROR(__xludf.DUMMYFUNCTION("IF(LEN(D410), GOOGLETRANSLATE(D410,""auto"",""en""),)"),"")</f>
        <v/>
      </c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</row>
    <row r="411">
      <c r="A411" s="8"/>
      <c r="B411" s="8"/>
      <c r="C411" s="8"/>
      <c r="D411" s="8"/>
      <c r="E411" s="13" t="str">
        <f>IFERROR(__xludf.DUMMYFUNCTION("IF(LEN(D411), GOOGLETRANSLATE(D411,""auto"",""en""),)"),"")</f>
        <v/>
      </c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</row>
    <row r="412">
      <c r="A412" s="8"/>
      <c r="B412" s="8"/>
      <c r="C412" s="8"/>
      <c r="D412" s="8"/>
      <c r="E412" s="13" t="str">
        <f>IFERROR(__xludf.DUMMYFUNCTION("IF(LEN(D412), GOOGLETRANSLATE(D412,""auto"",""en""),)"),"")</f>
        <v/>
      </c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</row>
    <row r="413">
      <c r="A413" s="8"/>
      <c r="B413" s="8"/>
      <c r="C413" s="8"/>
      <c r="D413" s="8"/>
      <c r="E413" s="13" t="str">
        <f>IFERROR(__xludf.DUMMYFUNCTION("IF(LEN(D413), GOOGLETRANSLATE(D413,""auto"",""en""),)"),"")</f>
        <v/>
      </c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</row>
    <row r="414">
      <c r="A414" s="8"/>
      <c r="B414" s="8"/>
      <c r="C414" s="8"/>
      <c r="D414" s="8"/>
      <c r="E414" s="13" t="str">
        <f>IFERROR(__xludf.DUMMYFUNCTION("IF(LEN(D414), GOOGLETRANSLATE(D414,""auto"",""en""),)"),"")</f>
        <v/>
      </c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</row>
    <row r="415">
      <c r="A415" s="8"/>
      <c r="B415" s="8"/>
      <c r="C415" s="8"/>
      <c r="D415" s="8"/>
      <c r="E415" s="13" t="str">
        <f>IFERROR(__xludf.DUMMYFUNCTION("IF(LEN(D415), GOOGLETRANSLATE(D415,""auto"",""en""),)"),"")</f>
        <v/>
      </c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</row>
    <row r="416">
      <c r="A416" s="8"/>
      <c r="B416" s="8"/>
      <c r="C416" s="8"/>
      <c r="D416" s="8"/>
      <c r="E416" s="13" t="str">
        <f>IFERROR(__xludf.DUMMYFUNCTION("IF(LEN(D416), GOOGLETRANSLATE(D416,""auto"",""en""),)"),"")</f>
        <v/>
      </c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</row>
    <row r="417">
      <c r="A417" s="8"/>
      <c r="B417" s="8"/>
      <c r="C417" s="8"/>
      <c r="D417" s="8"/>
      <c r="E417" s="13" t="str">
        <f>IFERROR(__xludf.DUMMYFUNCTION("IF(LEN(D417), GOOGLETRANSLATE(D417,""auto"",""en""),)"),"")</f>
        <v/>
      </c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</row>
    <row r="418">
      <c r="A418" s="8"/>
      <c r="B418" s="8"/>
      <c r="C418" s="8"/>
      <c r="D418" s="8"/>
      <c r="E418" s="13" t="str">
        <f>IFERROR(__xludf.DUMMYFUNCTION("IF(LEN(D418), GOOGLETRANSLATE(D418,""auto"",""en""),)"),"")</f>
        <v/>
      </c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</row>
    <row r="419">
      <c r="A419" s="8"/>
      <c r="B419" s="8"/>
      <c r="C419" s="8"/>
      <c r="D419" s="8"/>
      <c r="E419" s="13" t="str">
        <f>IFERROR(__xludf.DUMMYFUNCTION("IF(LEN(D419), GOOGLETRANSLATE(D419,""auto"",""en""),)"),"")</f>
        <v/>
      </c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</row>
    <row r="420">
      <c r="A420" s="8"/>
      <c r="B420" s="8"/>
      <c r="C420" s="8"/>
      <c r="D420" s="8"/>
      <c r="E420" s="13" t="str">
        <f>IFERROR(__xludf.DUMMYFUNCTION("IF(LEN(D420), GOOGLETRANSLATE(D420,""auto"",""en""),)"),"")</f>
        <v/>
      </c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</row>
    <row r="421">
      <c r="A421" s="8"/>
      <c r="B421" s="8"/>
      <c r="C421" s="8"/>
      <c r="D421" s="8"/>
      <c r="E421" s="13" t="str">
        <f>IFERROR(__xludf.DUMMYFUNCTION("IF(LEN(D421), GOOGLETRANSLATE(D421,""auto"",""en""),)"),"")</f>
        <v/>
      </c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</row>
    <row r="422">
      <c r="A422" s="8"/>
      <c r="B422" s="8"/>
      <c r="C422" s="8"/>
      <c r="D422" s="8"/>
      <c r="E422" s="13" t="str">
        <f>IFERROR(__xludf.DUMMYFUNCTION("IF(LEN(D422), GOOGLETRANSLATE(D422,""auto"",""en""),)"),"")</f>
        <v/>
      </c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</row>
    <row r="423">
      <c r="A423" s="8"/>
      <c r="B423" s="8"/>
      <c r="C423" s="8"/>
      <c r="D423" s="8"/>
      <c r="E423" s="13" t="str">
        <f>IFERROR(__xludf.DUMMYFUNCTION("IF(LEN(D423), GOOGLETRANSLATE(D423,""auto"",""en""),)"),"")</f>
        <v/>
      </c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</row>
    <row r="424">
      <c r="A424" s="8"/>
      <c r="B424" s="8"/>
      <c r="C424" s="8"/>
      <c r="D424" s="8"/>
      <c r="E424" s="13" t="str">
        <f>IFERROR(__xludf.DUMMYFUNCTION("IF(LEN(D424), GOOGLETRANSLATE(D424,""auto"",""en""),)"),"")</f>
        <v/>
      </c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</row>
    <row r="425">
      <c r="A425" s="8"/>
      <c r="B425" s="8"/>
      <c r="C425" s="8"/>
      <c r="D425" s="8"/>
      <c r="E425" s="13" t="str">
        <f>IFERROR(__xludf.DUMMYFUNCTION("IF(LEN(D425), GOOGLETRANSLATE(D425,""auto"",""en""),)"),"")</f>
        <v/>
      </c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</row>
    <row r="426">
      <c r="A426" s="8"/>
      <c r="B426" s="8"/>
      <c r="C426" s="8"/>
      <c r="D426" s="8"/>
      <c r="E426" s="13" t="str">
        <f>IFERROR(__xludf.DUMMYFUNCTION("IF(LEN(D426), GOOGLETRANSLATE(D426,""auto"",""en""),)"),"")</f>
        <v/>
      </c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</row>
    <row r="427">
      <c r="A427" s="8"/>
      <c r="B427" s="8"/>
      <c r="C427" s="8"/>
      <c r="D427" s="8"/>
      <c r="E427" s="13" t="str">
        <f>IFERROR(__xludf.DUMMYFUNCTION("IF(LEN(D427), GOOGLETRANSLATE(D427,""auto"",""en""),)"),"")</f>
        <v/>
      </c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</row>
    <row r="428">
      <c r="A428" s="8"/>
      <c r="B428" s="8"/>
      <c r="C428" s="8"/>
      <c r="D428" s="8"/>
      <c r="E428" s="13" t="str">
        <f>IFERROR(__xludf.DUMMYFUNCTION("IF(LEN(D428), GOOGLETRANSLATE(D428,""auto"",""en""),)"),"")</f>
        <v/>
      </c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</row>
    <row r="429">
      <c r="A429" s="8"/>
      <c r="B429" s="8"/>
      <c r="C429" s="8"/>
      <c r="D429" s="8"/>
      <c r="E429" s="13" t="str">
        <f>IFERROR(__xludf.DUMMYFUNCTION("IF(LEN(D429), GOOGLETRANSLATE(D429,""auto"",""en""),)"),"")</f>
        <v/>
      </c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</row>
    <row r="430">
      <c r="A430" s="8"/>
      <c r="B430" s="8"/>
      <c r="C430" s="8"/>
      <c r="D430" s="8"/>
      <c r="E430" s="13" t="str">
        <f>IFERROR(__xludf.DUMMYFUNCTION("IF(LEN(D430), GOOGLETRANSLATE(D430,""auto"",""en""),)"),"")</f>
        <v/>
      </c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</row>
    <row r="431">
      <c r="A431" s="8"/>
      <c r="B431" s="8"/>
      <c r="C431" s="8"/>
      <c r="D431" s="8"/>
      <c r="E431" s="13" t="str">
        <f>IFERROR(__xludf.DUMMYFUNCTION("IF(LEN(D431), GOOGLETRANSLATE(D431,""auto"",""en""),)"),"")</f>
        <v/>
      </c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</row>
    <row r="432">
      <c r="A432" s="8"/>
      <c r="B432" s="8"/>
      <c r="C432" s="8"/>
      <c r="D432" s="8"/>
      <c r="E432" s="13" t="str">
        <f>IFERROR(__xludf.DUMMYFUNCTION("IF(LEN(D432), GOOGLETRANSLATE(D432,""auto"",""en""),)"),"")</f>
        <v/>
      </c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</row>
    <row r="433">
      <c r="A433" s="8"/>
      <c r="B433" s="8"/>
      <c r="C433" s="8"/>
      <c r="D433" s="8"/>
      <c r="E433" s="13" t="str">
        <f>IFERROR(__xludf.DUMMYFUNCTION("IF(LEN(D433), GOOGLETRANSLATE(D433,""auto"",""en""),)"),"")</f>
        <v/>
      </c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</row>
    <row r="434">
      <c r="A434" s="8"/>
      <c r="B434" s="8"/>
      <c r="C434" s="8"/>
      <c r="D434" s="8"/>
      <c r="E434" s="13" t="str">
        <f>IFERROR(__xludf.DUMMYFUNCTION("IF(LEN(D434), GOOGLETRANSLATE(D434,""auto"",""en""),)"),"")</f>
        <v/>
      </c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</row>
    <row r="435">
      <c r="A435" s="8"/>
      <c r="B435" s="8"/>
      <c r="C435" s="8"/>
      <c r="D435" s="8"/>
      <c r="E435" s="13" t="str">
        <f>IFERROR(__xludf.DUMMYFUNCTION("IF(LEN(D435), GOOGLETRANSLATE(D435,""auto"",""en""),)"),"")</f>
        <v/>
      </c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</row>
    <row r="436">
      <c r="A436" s="8"/>
      <c r="B436" s="8"/>
      <c r="C436" s="8"/>
      <c r="D436" s="8"/>
      <c r="E436" s="13" t="str">
        <f>IFERROR(__xludf.DUMMYFUNCTION("IF(LEN(D436), GOOGLETRANSLATE(D436,""auto"",""en""),)"),"")</f>
        <v/>
      </c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</row>
    <row r="437">
      <c r="A437" s="8"/>
      <c r="B437" s="8"/>
      <c r="C437" s="8"/>
      <c r="D437" s="8"/>
      <c r="E437" s="13" t="str">
        <f>IFERROR(__xludf.DUMMYFUNCTION("IF(LEN(D437), GOOGLETRANSLATE(D437,""auto"",""en""),)"),"")</f>
        <v/>
      </c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</row>
    <row r="438">
      <c r="A438" s="8"/>
      <c r="B438" s="8"/>
      <c r="C438" s="8"/>
      <c r="D438" s="8"/>
      <c r="E438" s="13" t="str">
        <f>IFERROR(__xludf.DUMMYFUNCTION("IF(LEN(D438), GOOGLETRANSLATE(D438,""auto"",""en""),)"),"")</f>
        <v/>
      </c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</row>
    <row r="439">
      <c r="A439" s="8"/>
      <c r="B439" s="8"/>
      <c r="C439" s="8"/>
      <c r="D439" s="8"/>
      <c r="E439" s="13" t="str">
        <f>IFERROR(__xludf.DUMMYFUNCTION("IF(LEN(D439), GOOGLETRANSLATE(D439,""auto"",""en""),)"),"")</f>
        <v/>
      </c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</row>
    <row r="440">
      <c r="A440" s="8"/>
      <c r="B440" s="8"/>
      <c r="C440" s="8"/>
      <c r="D440" s="8"/>
      <c r="E440" s="13" t="str">
        <f>IFERROR(__xludf.DUMMYFUNCTION("IF(LEN(D440), GOOGLETRANSLATE(D440,""auto"",""en""),)"),"")</f>
        <v/>
      </c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</row>
    <row r="441">
      <c r="A441" s="8"/>
      <c r="B441" s="8"/>
      <c r="C441" s="8"/>
      <c r="D441" s="8"/>
      <c r="E441" s="13" t="str">
        <f>IFERROR(__xludf.DUMMYFUNCTION("IF(LEN(D441), GOOGLETRANSLATE(D441,""auto"",""en""),)"),"")</f>
        <v/>
      </c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</row>
    <row r="442">
      <c r="A442" s="8"/>
      <c r="B442" s="8"/>
      <c r="C442" s="8"/>
      <c r="D442" s="8"/>
      <c r="E442" s="13" t="str">
        <f>IFERROR(__xludf.DUMMYFUNCTION("IF(LEN(D442), GOOGLETRANSLATE(D442,""auto"",""en""),)"),"")</f>
        <v/>
      </c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</row>
    <row r="443">
      <c r="A443" s="8"/>
      <c r="B443" s="8"/>
      <c r="C443" s="8"/>
      <c r="D443" s="8"/>
      <c r="E443" s="13" t="str">
        <f>IFERROR(__xludf.DUMMYFUNCTION("IF(LEN(D443), GOOGLETRANSLATE(D443,""auto"",""en""),)"),"")</f>
        <v/>
      </c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</row>
    <row r="444">
      <c r="A444" s="8"/>
      <c r="B444" s="8"/>
      <c r="C444" s="8"/>
      <c r="D444" s="8"/>
      <c r="E444" s="13" t="str">
        <f>IFERROR(__xludf.DUMMYFUNCTION("IF(LEN(D444), GOOGLETRANSLATE(D444,""auto"",""en""),)"),"")</f>
        <v/>
      </c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</row>
    <row r="445">
      <c r="A445" s="8"/>
      <c r="B445" s="8"/>
      <c r="C445" s="8"/>
      <c r="D445" s="8"/>
      <c r="E445" s="13" t="str">
        <f>IFERROR(__xludf.DUMMYFUNCTION("IF(LEN(D445), GOOGLETRANSLATE(D445,""auto"",""en""),)"),"")</f>
        <v/>
      </c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</row>
    <row r="446">
      <c r="A446" s="8"/>
      <c r="B446" s="8"/>
      <c r="C446" s="8"/>
      <c r="D446" s="8"/>
      <c r="E446" s="13" t="str">
        <f>IFERROR(__xludf.DUMMYFUNCTION("IF(LEN(D446), GOOGLETRANSLATE(D446,""auto"",""en""),)"),"")</f>
        <v/>
      </c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</row>
    <row r="447">
      <c r="A447" s="8"/>
      <c r="B447" s="8"/>
      <c r="C447" s="8"/>
      <c r="D447" s="8"/>
      <c r="E447" s="13" t="str">
        <f>IFERROR(__xludf.DUMMYFUNCTION("IF(LEN(D447), GOOGLETRANSLATE(D447,""auto"",""en""),)"),"")</f>
        <v/>
      </c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</row>
    <row r="448">
      <c r="A448" s="8"/>
      <c r="B448" s="8"/>
      <c r="C448" s="8"/>
      <c r="D448" s="8"/>
      <c r="E448" s="13" t="str">
        <f>IFERROR(__xludf.DUMMYFUNCTION("IF(LEN(D448), GOOGLETRANSLATE(D448,""auto"",""en""),)"),"")</f>
        <v/>
      </c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</row>
    <row r="449">
      <c r="A449" s="8"/>
      <c r="B449" s="8"/>
      <c r="C449" s="8"/>
      <c r="D449" s="8"/>
      <c r="E449" s="13" t="str">
        <f>IFERROR(__xludf.DUMMYFUNCTION("IF(LEN(D449), GOOGLETRANSLATE(D449,""auto"",""en""),)"),"")</f>
        <v/>
      </c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</row>
    <row r="450">
      <c r="A450" s="8"/>
      <c r="B450" s="8"/>
      <c r="C450" s="8"/>
      <c r="D450" s="8"/>
      <c r="E450" s="13" t="str">
        <f>IFERROR(__xludf.DUMMYFUNCTION("IF(LEN(D450), GOOGLETRANSLATE(D450,""auto"",""en""),)"),"")</f>
        <v/>
      </c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</row>
    <row r="451">
      <c r="A451" s="8"/>
      <c r="B451" s="8"/>
      <c r="C451" s="8"/>
      <c r="D451" s="8"/>
      <c r="E451" s="13" t="str">
        <f>IFERROR(__xludf.DUMMYFUNCTION("IF(LEN(D451), GOOGLETRANSLATE(D451,""auto"",""en""),)"),"")</f>
        <v/>
      </c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</row>
    <row r="452">
      <c r="A452" s="8"/>
      <c r="B452" s="8"/>
      <c r="C452" s="8"/>
      <c r="D452" s="8"/>
      <c r="E452" s="13" t="str">
        <f>IFERROR(__xludf.DUMMYFUNCTION("IF(LEN(D452), GOOGLETRANSLATE(D452,""auto"",""en""),)"),"")</f>
        <v/>
      </c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</row>
    <row r="453">
      <c r="A453" s="8"/>
      <c r="B453" s="8"/>
      <c r="C453" s="8"/>
      <c r="D453" s="8"/>
      <c r="E453" s="13" t="str">
        <f>IFERROR(__xludf.DUMMYFUNCTION("IF(LEN(D453), GOOGLETRANSLATE(D453,""auto"",""en""),)"),"")</f>
        <v/>
      </c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</row>
    <row r="454">
      <c r="A454" s="8"/>
      <c r="B454" s="8"/>
      <c r="C454" s="8"/>
      <c r="D454" s="8"/>
      <c r="E454" s="13" t="str">
        <f>IFERROR(__xludf.DUMMYFUNCTION("IF(LEN(D454), GOOGLETRANSLATE(D454,""auto"",""en""),)"),"")</f>
        <v/>
      </c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</row>
    <row r="455">
      <c r="A455" s="8"/>
      <c r="B455" s="8"/>
      <c r="C455" s="8"/>
      <c r="D455" s="8"/>
      <c r="E455" s="13" t="str">
        <f>IFERROR(__xludf.DUMMYFUNCTION("IF(LEN(D455), GOOGLETRANSLATE(D455,""auto"",""en""),)"),"")</f>
        <v/>
      </c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</row>
    <row r="456">
      <c r="A456" s="8"/>
      <c r="B456" s="8"/>
      <c r="C456" s="8"/>
      <c r="D456" s="8"/>
      <c r="E456" s="13" t="str">
        <f>IFERROR(__xludf.DUMMYFUNCTION("IF(LEN(D456), GOOGLETRANSLATE(D456,""auto"",""en""),)"),"")</f>
        <v/>
      </c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</row>
    <row r="457">
      <c r="A457" s="8"/>
      <c r="B457" s="8"/>
      <c r="C457" s="8"/>
      <c r="D457" s="8"/>
      <c r="E457" s="13" t="str">
        <f>IFERROR(__xludf.DUMMYFUNCTION("IF(LEN(D457), GOOGLETRANSLATE(D457,""auto"",""en""),)"),"")</f>
        <v/>
      </c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</row>
    <row r="458">
      <c r="A458" s="8"/>
      <c r="B458" s="8"/>
      <c r="C458" s="8"/>
      <c r="D458" s="8"/>
      <c r="E458" s="13" t="str">
        <f>IFERROR(__xludf.DUMMYFUNCTION("IF(LEN(D458), GOOGLETRANSLATE(D458,""auto"",""en""),)"),"")</f>
        <v/>
      </c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</row>
    <row r="459">
      <c r="A459" s="8"/>
      <c r="B459" s="8"/>
      <c r="C459" s="8"/>
      <c r="D459" s="8"/>
      <c r="E459" s="13" t="str">
        <f>IFERROR(__xludf.DUMMYFUNCTION("IF(LEN(D459), GOOGLETRANSLATE(D459,""auto"",""en""),)"),"")</f>
        <v/>
      </c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</row>
    <row r="460">
      <c r="A460" s="8"/>
      <c r="B460" s="8"/>
      <c r="C460" s="8"/>
      <c r="D460" s="8"/>
      <c r="E460" s="13" t="str">
        <f>IFERROR(__xludf.DUMMYFUNCTION("IF(LEN(D460), GOOGLETRANSLATE(D460,""auto"",""en""),)"),"")</f>
        <v/>
      </c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</row>
    <row r="461">
      <c r="A461" s="8"/>
      <c r="B461" s="8"/>
      <c r="C461" s="8"/>
      <c r="D461" s="8"/>
      <c r="E461" s="13" t="str">
        <f>IFERROR(__xludf.DUMMYFUNCTION("IF(LEN(D461), GOOGLETRANSLATE(D461,""auto"",""en""),)"),"")</f>
        <v/>
      </c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</row>
    <row r="462">
      <c r="A462" s="8"/>
      <c r="B462" s="8"/>
      <c r="C462" s="8"/>
      <c r="D462" s="8"/>
      <c r="E462" s="13" t="str">
        <f>IFERROR(__xludf.DUMMYFUNCTION("IF(LEN(D462), GOOGLETRANSLATE(D462,""auto"",""en""),)"),"")</f>
        <v/>
      </c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</row>
    <row r="463">
      <c r="A463" s="8"/>
      <c r="B463" s="8"/>
      <c r="C463" s="8"/>
      <c r="D463" s="8"/>
      <c r="E463" s="13" t="str">
        <f>IFERROR(__xludf.DUMMYFUNCTION("IF(LEN(D463), GOOGLETRANSLATE(D463,""auto"",""en""),)"),"")</f>
        <v/>
      </c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</row>
    <row r="464">
      <c r="A464" s="8"/>
      <c r="B464" s="8"/>
      <c r="C464" s="8"/>
      <c r="D464" s="8"/>
      <c r="E464" s="13" t="str">
        <f>IFERROR(__xludf.DUMMYFUNCTION("IF(LEN(D464), GOOGLETRANSLATE(D464,""auto"",""en""),)"),"")</f>
        <v/>
      </c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</row>
    <row r="465">
      <c r="A465" s="8"/>
      <c r="B465" s="8"/>
      <c r="C465" s="8"/>
      <c r="D465" s="8"/>
      <c r="E465" s="13" t="str">
        <f>IFERROR(__xludf.DUMMYFUNCTION("IF(LEN(D465), GOOGLETRANSLATE(D465,""auto"",""en""),)"),"")</f>
        <v/>
      </c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</row>
    <row r="466">
      <c r="A466" s="8"/>
      <c r="B466" s="8"/>
      <c r="C466" s="8"/>
      <c r="D466" s="8"/>
      <c r="E466" s="13" t="str">
        <f>IFERROR(__xludf.DUMMYFUNCTION("IF(LEN(D466), GOOGLETRANSLATE(D466,""auto"",""en""),)"),"")</f>
        <v/>
      </c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</row>
    <row r="467">
      <c r="A467" s="8"/>
      <c r="B467" s="8"/>
      <c r="C467" s="8"/>
      <c r="D467" s="8"/>
      <c r="E467" s="13" t="str">
        <f>IFERROR(__xludf.DUMMYFUNCTION("IF(LEN(D467), GOOGLETRANSLATE(D467,""auto"",""en""),)"),"")</f>
        <v/>
      </c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</row>
    <row r="468">
      <c r="A468" s="8"/>
      <c r="B468" s="8"/>
      <c r="C468" s="8"/>
      <c r="D468" s="8"/>
      <c r="E468" s="13" t="str">
        <f>IFERROR(__xludf.DUMMYFUNCTION("IF(LEN(D468), GOOGLETRANSLATE(D468,""auto"",""en""),)"),"")</f>
        <v/>
      </c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</row>
    <row r="469">
      <c r="A469" s="8"/>
      <c r="B469" s="8"/>
      <c r="C469" s="8"/>
      <c r="D469" s="8"/>
      <c r="E469" s="13" t="str">
        <f>IFERROR(__xludf.DUMMYFUNCTION("IF(LEN(D469), GOOGLETRANSLATE(D469,""auto"",""en""),)"),"")</f>
        <v/>
      </c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</row>
    <row r="470">
      <c r="A470" s="8"/>
      <c r="B470" s="8"/>
      <c r="C470" s="8"/>
      <c r="D470" s="8"/>
      <c r="E470" s="13" t="str">
        <f>IFERROR(__xludf.DUMMYFUNCTION("IF(LEN(D470), GOOGLETRANSLATE(D470,""auto"",""en""),)"),"")</f>
        <v/>
      </c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</row>
    <row r="471">
      <c r="A471" s="8"/>
      <c r="B471" s="8"/>
      <c r="C471" s="8"/>
      <c r="D471" s="8"/>
      <c r="E471" s="13" t="str">
        <f>IFERROR(__xludf.DUMMYFUNCTION("IF(LEN(D471), GOOGLETRANSLATE(D471,""auto"",""en""),)"),"")</f>
        <v/>
      </c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</row>
    <row r="472">
      <c r="A472" s="8"/>
      <c r="B472" s="8"/>
      <c r="C472" s="8"/>
      <c r="D472" s="8"/>
      <c r="E472" s="13" t="str">
        <f>IFERROR(__xludf.DUMMYFUNCTION("IF(LEN(D472), GOOGLETRANSLATE(D472,""auto"",""en""),)"),"")</f>
        <v/>
      </c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</row>
    <row r="473">
      <c r="A473" s="8"/>
      <c r="B473" s="8"/>
      <c r="C473" s="8"/>
      <c r="D473" s="8"/>
      <c r="E473" s="13" t="str">
        <f>IFERROR(__xludf.DUMMYFUNCTION("IF(LEN(D473), GOOGLETRANSLATE(D473,""auto"",""en""),)"),"")</f>
        <v/>
      </c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</row>
    <row r="474">
      <c r="A474" s="8"/>
      <c r="B474" s="8"/>
      <c r="C474" s="8"/>
      <c r="D474" s="8"/>
      <c r="E474" s="13" t="str">
        <f>IFERROR(__xludf.DUMMYFUNCTION("IF(LEN(D474), GOOGLETRANSLATE(D474,""auto"",""en""),)"),"")</f>
        <v/>
      </c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</row>
    <row r="475">
      <c r="A475" s="8"/>
      <c r="B475" s="8"/>
      <c r="C475" s="8"/>
      <c r="D475" s="8"/>
      <c r="E475" s="13" t="str">
        <f>IFERROR(__xludf.DUMMYFUNCTION("IF(LEN(D475), GOOGLETRANSLATE(D475,""auto"",""en""),)"),"")</f>
        <v/>
      </c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</row>
    <row r="476">
      <c r="A476" s="8"/>
      <c r="B476" s="8"/>
      <c r="C476" s="8"/>
      <c r="D476" s="8"/>
      <c r="E476" s="13" t="str">
        <f>IFERROR(__xludf.DUMMYFUNCTION("IF(LEN(D476), GOOGLETRANSLATE(D476,""auto"",""en""),)"),"")</f>
        <v/>
      </c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</row>
    <row r="477">
      <c r="A477" s="8"/>
      <c r="B477" s="8"/>
      <c r="C477" s="8"/>
      <c r="D477" s="8"/>
      <c r="E477" s="13" t="str">
        <f>IFERROR(__xludf.DUMMYFUNCTION("IF(LEN(D477), GOOGLETRANSLATE(D477,""auto"",""en""),)"),"")</f>
        <v/>
      </c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</row>
    <row r="478">
      <c r="A478" s="8"/>
      <c r="B478" s="8"/>
      <c r="C478" s="8"/>
      <c r="D478" s="8"/>
      <c r="E478" s="13" t="str">
        <f>IFERROR(__xludf.DUMMYFUNCTION("IF(LEN(D478), GOOGLETRANSLATE(D478,""auto"",""en""),)"),"")</f>
        <v/>
      </c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</row>
    <row r="479">
      <c r="A479" s="8"/>
      <c r="B479" s="8"/>
      <c r="C479" s="8"/>
      <c r="D479" s="8"/>
      <c r="E479" s="13" t="str">
        <f>IFERROR(__xludf.DUMMYFUNCTION("IF(LEN(D479), GOOGLETRANSLATE(D479,""auto"",""en""),)"),"")</f>
        <v/>
      </c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</row>
    <row r="480">
      <c r="A480" s="8"/>
      <c r="B480" s="8"/>
      <c r="C480" s="8"/>
      <c r="D480" s="8"/>
      <c r="E480" s="13" t="str">
        <f>IFERROR(__xludf.DUMMYFUNCTION("IF(LEN(D480), GOOGLETRANSLATE(D480,""auto"",""en""),)"),"")</f>
        <v/>
      </c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</row>
    <row r="481">
      <c r="A481" s="8"/>
      <c r="B481" s="8"/>
      <c r="C481" s="8"/>
      <c r="D481" s="8"/>
      <c r="E481" s="13" t="str">
        <f>IFERROR(__xludf.DUMMYFUNCTION("IF(LEN(D481), GOOGLETRANSLATE(D481,""auto"",""en""),)"),"")</f>
        <v/>
      </c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</row>
    <row r="482">
      <c r="A482" s="8"/>
      <c r="B482" s="8"/>
      <c r="C482" s="8"/>
      <c r="D482" s="8"/>
      <c r="E482" s="13" t="str">
        <f>IFERROR(__xludf.DUMMYFUNCTION("IF(LEN(D482), GOOGLETRANSLATE(D482,""auto"",""en""),)"),"")</f>
        <v/>
      </c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</row>
    <row r="483">
      <c r="A483" s="8"/>
      <c r="B483" s="8"/>
      <c r="C483" s="8"/>
      <c r="D483" s="8"/>
      <c r="E483" s="13" t="str">
        <f>IFERROR(__xludf.DUMMYFUNCTION("IF(LEN(D483), GOOGLETRANSLATE(D483,""auto"",""en""),)"),"")</f>
        <v/>
      </c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</row>
    <row r="484">
      <c r="A484" s="8"/>
      <c r="B484" s="8"/>
      <c r="C484" s="8"/>
      <c r="D484" s="8"/>
      <c r="E484" s="13" t="str">
        <f>IFERROR(__xludf.DUMMYFUNCTION("IF(LEN(D484), GOOGLETRANSLATE(D484,""auto"",""en""),)"),"")</f>
        <v/>
      </c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</row>
    <row r="485">
      <c r="A485" s="8"/>
      <c r="B485" s="8"/>
      <c r="C485" s="8"/>
      <c r="D485" s="8"/>
      <c r="E485" s="13" t="str">
        <f>IFERROR(__xludf.DUMMYFUNCTION("IF(LEN(D485), GOOGLETRANSLATE(D485,""auto"",""en""),)"),"")</f>
        <v/>
      </c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</row>
    <row r="486">
      <c r="A486" s="8"/>
      <c r="B486" s="8"/>
      <c r="C486" s="8"/>
      <c r="D486" s="8"/>
      <c r="E486" s="13" t="str">
        <f>IFERROR(__xludf.DUMMYFUNCTION("IF(LEN(D486), GOOGLETRANSLATE(D486,""auto"",""en""),)"),"")</f>
        <v/>
      </c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</row>
    <row r="487">
      <c r="A487" s="8"/>
      <c r="B487" s="8"/>
      <c r="C487" s="8"/>
      <c r="D487" s="8"/>
      <c r="E487" s="13" t="str">
        <f>IFERROR(__xludf.DUMMYFUNCTION("IF(LEN(D487), GOOGLETRANSLATE(D487,""auto"",""en""),)"),"")</f>
        <v/>
      </c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</row>
    <row r="488">
      <c r="A488" s="8"/>
      <c r="B488" s="8"/>
      <c r="C488" s="8"/>
      <c r="D488" s="8"/>
      <c r="E488" s="13" t="str">
        <f>IFERROR(__xludf.DUMMYFUNCTION("IF(LEN(D488), GOOGLETRANSLATE(D488,""auto"",""en""),)"),"")</f>
        <v/>
      </c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</row>
    <row r="489">
      <c r="A489" s="8"/>
      <c r="B489" s="8"/>
      <c r="C489" s="8"/>
      <c r="D489" s="8"/>
      <c r="E489" s="13" t="str">
        <f>IFERROR(__xludf.DUMMYFUNCTION("IF(LEN(D489), GOOGLETRANSLATE(D489,""auto"",""en""),)"),"")</f>
        <v/>
      </c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</row>
    <row r="490">
      <c r="A490" s="8"/>
      <c r="B490" s="8"/>
      <c r="C490" s="8"/>
      <c r="D490" s="8"/>
      <c r="E490" s="13" t="str">
        <f>IFERROR(__xludf.DUMMYFUNCTION("IF(LEN(D490), GOOGLETRANSLATE(D490,""auto"",""en""),)"),"")</f>
        <v/>
      </c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</row>
    <row r="491">
      <c r="A491" s="8"/>
      <c r="B491" s="8"/>
      <c r="C491" s="8"/>
      <c r="D491" s="8"/>
      <c r="E491" s="13" t="str">
        <f>IFERROR(__xludf.DUMMYFUNCTION("IF(LEN(D491), GOOGLETRANSLATE(D491,""auto"",""en""),)"),"")</f>
        <v/>
      </c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</row>
    <row r="492">
      <c r="A492" s="8"/>
      <c r="B492" s="8"/>
      <c r="C492" s="8"/>
      <c r="D492" s="8"/>
      <c r="E492" s="13" t="str">
        <f>IFERROR(__xludf.DUMMYFUNCTION("IF(LEN(D492), GOOGLETRANSLATE(D492,""auto"",""en""),)"),"")</f>
        <v/>
      </c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</row>
    <row r="493">
      <c r="A493" s="8"/>
      <c r="B493" s="8"/>
      <c r="C493" s="8"/>
      <c r="D493" s="8"/>
      <c r="E493" s="13" t="str">
        <f>IFERROR(__xludf.DUMMYFUNCTION("IF(LEN(D493), GOOGLETRANSLATE(D493,""auto"",""en""),)"),"")</f>
        <v/>
      </c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</row>
    <row r="494">
      <c r="A494" s="8"/>
      <c r="B494" s="8"/>
      <c r="C494" s="8"/>
      <c r="D494" s="8"/>
      <c r="E494" s="13" t="str">
        <f>IFERROR(__xludf.DUMMYFUNCTION("IF(LEN(D494), GOOGLETRANSLATE(D494,""auto"",""en""),)"),"")</f>
        <v/>
      </c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</row>
    <row r="495">
      <c r="A495" s="8"/>
      <c r="B495" s="8"/>
      <c r="C495" s="8"/>
      <c r="D495" s="8"/>
      <c r="E495" s="13" t="str">
        <f>IFERROR(__xludf.DUMMYFUNCTION("IF(LEN(D495), GOOGLETRANSLATE(D495,""auto"",""en""),)"),"")</f>
        <v/>
      </c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</row>
    <row r="496">
      <c r="A496" s="8"/>
      <c r="B496" s="8"/>
      <c r="C496" s="8"/>
      <c r="D496" s="8"/>
      <c r="E496" s="13" t="str">
        <f>IFERROR(__xludf.DUMMYFUNCTION("IF(LEN(D496), GOOGLETRANSLATE(D496,""auto"",""en""),)"),"")</f>
        <v/>
      </c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</row>
    <row r="497">
      <c r="A497" s="8"/>
      <c r="B497" s="8"/>
      <c r="C497" s="8"/>
      <c r="D497" s="8"/>
      <c r="E497" s="13" t="str">
        <f>IFERROR(__xludf.DUMMYFUNCTION("IF(LEN(D497), GOOGLETRANSLATE(D497,""auto"",""en""),)"),"")</f>
        <v/>
      </c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</row>
    <row r="498">
      <c r="A498" s="8"/>
      <c r="B498" s="8"/>
      <c r="C498" s="8"/>
      <c r="D498" s="8"/>
      <c r="E498" s="13" t="str">
        <f>IFERROR(__xludf.DUMMYFUNCTION("IF(LEN(D498), GOOGLETRANSLATE(D498,""auto"",""en""),)"),"")</f>
        <v/>
      </c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</row>
    <row r="499">
      <c r="A499" s="8"/>
      <c r="B499" s="8"/>
      <c r="C499" s="8"/>
      <c r="D499" s="8"/>
      <c r="E499" s="13" t="str">
        <f>IFERROR(__xludf.DUMMYFUNCTION("IF(LEN(D499), GOOGLETRANSLATE(D499,""auto"",""en""),)"),"")</f>
        <v/>
      </c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</row>
    <row r="500">
      <c r="A500" s="8"/>
      <c r="B500" s="8"/>
      <c r="C500" s="8"/>
      <c r="D500" s="8"/>
      <c r="E500" s="13" t="str">
        <f>IFERROR(__xludf.DUMMYFUNCTION("IF(LEN(D500), GOOGLETRANSLATE(D500,""auto"",""en""),)"),"")</f>
        <v/>
      </c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</row>
    <row r="501">
      <c r="A501" s="8"/>
      <c r="B501" s="8"/>
      <c r="C501" s="8"/>
      <c r="D501" s="8"/>
      <c r="E501" s="13" t="str">
        <f>IFERROR(__xludf.DUMMYFUNCTION("IF(LEN(D501), GOOGLETRANSLATE(D501,""auto"",""en""),)"),"")</f>
        <v/>
      </c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</row>
    <row r="502">
      <c r="A502" s="8"/>
      <c r="B502" s="8"/>
      <c r="C502" s="8"/>
      <c r="D502" s="8"/>
      <c r="E502" s="13" t="str">
        <f>IFERROR(__xludf.DUMMYFUNCTION("IF(LEN(D502), GOOGLETRANSLATE(D502,""auto"",""en""),)"),"")</f>
        <v/>
      </c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</row>
    <row r="503">
      <c r="A503" s="8"/>
      <c r="B503" s="8"/>
      <c r="C503" s="8"/>
      <c r="D503" s="8"/>
      <c r="E503" s="13" t="str">
        <f>IFERROR(__xludf.DUMMYFUNCTION("IF(LEN(D503), GOOGLETRANSLATE(D503,""auto"",""en""),)"),"")</f>
        <v/>
      </c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</row>
    <row r="504">
      <c r="A504" s="8"/>
      <c r="B504" s="8"/>
      <c r="C504" s="8"/>
      <c r="D504" s="8"/>
      <c r="E504" s="13" t="str">
        <f>IFERROR(__xludf.DUMMYFUNCTION("IF(LEN(D504), GOOGLETRANSLATE(D504,""auto"",""en""),)"),"")</f>
        <v/>
      </c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</row>
    <row r="505">
      <c r="A505" s="8"/>
      <c r="B505" s="8"/>
      <c r="C505" s="8"/>
      <c r="D505" s="8"/>
      <c r="E505" s="13" t="str">
        <f>IFERROR(__xludf.DUMMYFUNCTION("IF(LEN(D505), GOOGLETRANSLATE(D505,""auto"",""en""),)"),"")</f>
        <v/>
      </c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</row>
    <row r="506">
      <c r="A506" s="8"/>
      <c r="B506" s="8"/>
      <c r="C506" s="8"/>
      <c r="D506" s="8"/>
      <c r="E506" s="13" t="str">
        <f>IFERROR(__xludf.DUMMYFUNCTION("IF(LEN(D506), GOOGLETRANSLATE(D506,""auto"",""en""),)"),"")</f>
        <v/>
      </c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</row>
    <row r="507">
      <c r="A507" s="8"/>
      <c r="B507" s="8"/>
      <c r="C507" s="8"/>
      <c r="D507" s="8"/>
      <c r="E507" s="13" t="str">
        <f>IFERROR(__xludf.DUMMYFUNCTION("IF(LEN(D507), GOOGLETRANSLATE(D507,""auto"",""en""),)"),"")</f>
        <v/>
      </c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</row>
    <row r="508">
      <c r="A508" s="8"/>
      <c r="B508" s="8"/>
      <c r="C508" s="8"/>
      <c r="D508" s="8"/>
      <c r="E508" s="13" t="str">
        <f>IFERROR(__xludf.DUMMYFUNCTION("IF(LEN(D508), GOOGLETRANSLATE(D508,""auto"",""en""),)"),"")</f>
        <v/>
      </c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</row>
    <row r="509">
      <c r="A509" s="8"/>
      <c r="B509" s="8"/>
      <c r="C509" s="8"/>
      <c r="D509" s="8"/>
      <c r="E509" s="13" t="str">
        <f>IFERROR(__xludf.DUMMYFUNCTION("IF(LEN(D509), GOOGLETRANSLATE(D509,""auto"",""en""),)"),"")</f>
        <v/>
      </c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</row>
    <row r="510">
      <c r="A510" s="8"/>
      <c r="B510" s="8"/>
      <c r="C510" s="8"/>
      <c r="D510" s="8"/>
      <c r="E510" s="13" t="str">
        <f>IFERROR(__xludf.DUMMYFUNCTION("IF(LEN(D510), GOOGLETRANSLATE(D510,""auto"",""en""),)"),"")</f>
        <v/>
      </c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</row>
    <row r="511">
      <c r="A511" s="8"/>
      <c r="B511" s="8"/>
      <c r="C511" s="8"/>
      <c r="D511" s="8"/>
      <c r="E511" s="13" t="str">
        <f>IFERROR(__xludf.DUMMYFUNCTION("IF(LEN(D511), GOOGLETRANSLATE(D511,""auto"",""en""),)"),"")</f>
        <v/>
      </c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</row>
    <row r="512">
      <c r="A512" s="8"/>
      <c r="B512" s="8"/>
      <c r="C512" s="8"/>
      <c r="D512" s="8"/>
      <c r="E512" s="13" t="str">
        <f>IFERROR(__xludf.DUMMYFUNCTION("IF(LEN(D512), GOOGLETRANSLATE(D512,""auto"",""en""),)"),"")</f>
        <v/>
      </c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</row>
    <row r="513">
      <c r="A513" s="8"/>
      <c r="B513" s="8"/>
      <c r="C513" s="8"/>
      <c r="D513" s="8"/>
      <c r="E513" s="13" t="str">
        <f>IFERROR(__xludf.DUMMYFUNCTION("IF(LEN(D513), GOOGLETRANSLATE(D513,""auto"",""en""),)"),"")</f>
        <v/>
      </c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</row>
    <row r="514">
      <c r="A514" s="8"/>
      <c r="B514" s="8"/>
      <c r="C514" s="8"/>
      <c r="D514" s="8"/>
      <c r="E514" s="13" t="str">
        <f>IFERROR(__xludf.DUMMYFUNCTION("IF(LEN(D514), GOOGLETRANSLATE(D514,""auto"",""en""),)"),"")</f>
        <v/>
      </c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</row>
    <row r="515">
      <c r="A515" s="8"/>
      <c r="B515" s="8"/>
      <c r="C515" s="8"/>
      <c r="D515" s="8"/>
      <c r="E515" s="13" t="str">
        <f>IFERROR(__xludf.DUMMYFUNCTION("IF(LEN(D515), GOOGLETRANSLATE(D515,""auto"",""en""),)"),"")</f>
        <v/>
      </c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</row>
    <row r="516">
      <c r="A516" s="8"/>
      <c r="B516" s="8"/>
      <c r="C516" s="8"/>
      <c r="D516" s="8"/>
      <c r="E516" s="13" t="str">
        <f>IFERROR(__xludf.DUMMYFUNCTION("IF(LEN(D516), GOOGLETRANSLATE(D516,""auto"",""en""),)"),"")</f>
        <v/>
      </c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</row>
    <row r="517">
      <c r="A517" s="8"/>
      <c r="B517" s="8"/>
      <c r="C517" s="8"/>
      <c r="D517" s="8"/>
      <c r="E517" s="13" t="str">
        <f>IFERROR(__xludf.DUMMYFUNCTION("IF(LEN(D517), GOOGLETRANSLATE(D517,""auto"",""en""),)"),"")</f>
        <v/>
      </c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</row>
    <row r="518">
      <c r="A518" s="8"/>
      <c r="B518" s="8"/>
      <c r="C518" s="8"/>
      <c r="D518" s="8"/>
      <c r="E518" s="13" t="str">
        <f>IFERROR(__xludf.DUMMYFUNCTION("IF(LEN(D518), GOOGLETRANSLATE(D518,""auto"",""en""),)"),"")</f>
        <v/>
      </c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</row>
    <row r="519">
      <c r="A519" s="8"/>
      <c r="B519" s="8"/>
      <c r="C519" s="8"/>
      <c r="D519" s="8"/>
      <c r="E519" s="13" t="str">
        <f>IFERROR(__xludf.DUMMYFUNCTION("IF(LEN(D519), GOOGLETRANSLATE(D519,""auto"",""en""),)"),"")</f>
        <v/>
      </c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</row>
    <row r="520">
      <c r="A520" s="8"/>
      <c r="B520" s="8"/>
      <c r="C520" s="8"/>
      <c r="D520" s="8"/>
      <c r="E520" s="13" t="str">
        <f>IFERROR(__xludf.DUMMYFUNCTION("IF(LEN(D520), GOOGLETRANSLATE(D520,""auto"",""en""),)"),"")</f>
        <v/>
      </c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</row>
    <row r="521">
      <c r="A521" s="8"/>
      <c r="B521" s="8"/>
      <c r="C521" s="8"/>
      <c r="D521" s="8"/>
      <c r="E521" s="13" t="str">
        <f>IFERROR(__xludf.DUMMYFUNCTION("IF(LEN(D521), GOOGLETRANSLATE(D521,""auto"",""en""),)"),"")</f>
        <v/>
      </c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</row>
    <row r="522">
      <c r="A522" s="8"/>
      <c r="B522" s="8"/>
      <c r="C522" s="8"/>
      <c r="D522" s="8"/>
      <c r="E522" s="13" t="str">
        <f>IFERROR(__xludf.DUMMYFUNCTION("IF(LEN(D522), GOOGLETRANSLATE(D522,""auto"",""en""),)"),"")</f>
        <v/>
      </c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</row>
    <row r="523">
      <c r="A523" s="8"/>
      <c r="B523" s="8"/>
      <c r="C523" s="8"/>
      <c r="D523" s="8"/>
      <c r="E523" s="13" t="str">
        <f>IFERROR(__xludf.DUMMYFUNCTION("IF(LEN(D523), GOOGLETRANSLATE(D523,""auto"",""en""),)"),"")</f>
        <v/>
      </c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</row>
    <row r="524">
      <c r="A524" s="8"/>
      <c r="B524" s="8"/>
      <c r="C524" s="8"/>
      <c r="D524" s="8"/>
      <c r="E524" s="13" t="str">
        <f>IFERROR(__xludf.DUMMYFUNCTION("IF(LEN(D524), GOOGLETRANSLATE(D524,""auto"",""en""),)"),"")</f>
        <v/>
      </c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</row>
    <row r="525">
      <c r="A525" s="8"/>
      <c r="B525" s="8"/>
      <c r="C525" s="8"/>
      <c r="D525" s="8"/>
      <c r="E525" s="13" t="str">
        <f>IFERROR(__xludf.DUMMYFUNCTION("IF(LEN(D525), GOOGLETRANSLATE(D525,""auto"",""en""),)"),"")</f>
        <v/>
      </c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</row>
    <row r="526">
      <c r="A526" s="8"/>
      <c r="B526" s="8"/>
      <c r="C526" s="8"/>
      <c r="D526" s="8"/>
      <c r="E526" s="13" t="str">
        <f>IFERROR(__xludf.DUMMYFUNCTION("IF(LEN(D526), GOOGLETRANSLATE(D526,""auto"",""en""),)"),"")</f>
        <v/>
      </c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</row>
    <row r="527">
      <c r="A527" s="8"/>
      <c r="B527" s="8"/>
      <c r="C527" s="8"/>
      <c r="D527" s="8"/>
      <c r="E527" s="13" t="str">
        <f>IFERROR(__xludf.DUMMYFUNCTION("IF(LEN(D527), GOOGLETRANSLATE(D527,""auto"",""en""),)"),"")</f>
        <v/>
      </c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</row>
    <row r="528">
      <c r="A528" s="8"/>
      <c r="B528" s="8"/>
      <c r="C528" s="8"/>
      <c r="D528" s="8"/>
      <c r="E528" s="13" t="str">
        <f>IFERROR(__xludf.DUMMYFUNCTION("IF(LEN(D528), GOOGLETRANSLATE(D528,""auto"",""en""),)"),"")</f>
        <v/>
      </c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</row>
    <row r="529">
      <c r="A529" s="8"/>
      <c r="B529" s="8"/>
      <c r="C529" s="8"/>
      <c r="D529" s="8"/>
      <c r="E529" s="13" t="str">
        <f>IFERROR(__xludf.DUMMYFUNCTION("IF(LEN(D529), GOOGLETRANSLATE(D529,""auto"",""en""),)"),"")</f>
        <v/>
      </c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</row>
    <row r="530">
      <c r="A530" s="8"/>
      <c r="B530" s="8"/>
      <c r="C530" s="8"/>
      <c r="D530" s="8"/>
      <c r="E530" s="13" t="str">
        <f>IFERROR(__xludf.DUMMYFUNCTION("IF(LEN(D530), GOOGLETRANSLATE(D530,""auto"",""en""),)"),"")</f>
        <v/>
      </c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</row>
    <row r="531">
      <c r="A531" s="8"/>
      <c r="B531" s="8"/>
      <c r="C531" s="8"/>
      <c r="D531" s="8"/>
      <c r="E531" s="13" t="str">
        <f>IFERROR(__xludf.DUMMYFUNCTION("IF(LEN(D531), GOOGLETRANSLATE(D531,""auto"",""en""),)"),"")</f>
        <v/>
      </c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</row>
    <row r="532">
      <c r="A532" s="8"/>
      <c r="B532" s="8"/>
      <c r="C532" s="8"/>
      <c r="D532" s="8"/>
      <c r="E532" s="13" t="str">
        <f>IFERROR(__xludf.DUMMYFUNCTION("IF(LEN(D532), GOOGLETRANSLATE(D532,""auto"",""en""),)"),"")</f>
        <v/>
      </c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</row>
    <row r="533">
      <c r="A533" s="8"/>
      <c r="B533" s="8"/>
      <c r="C533" s="8"/>
      <c r="D533" s="8"/>
      <c r="E533" s="13" t="str">
        <f>IFERROR(__xludf.DUMMYFUNCTION("IF(LEN(D533), GOOGLETRANSLATE(D533,""auto"",""en""),)"),"")</f>
        <v/>
      </c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</row>
    <row r="534">
      <c r="A534" s="8"/>
      <c r="B534" s="8"/>
      <c r="C534" s="8"/>
      <c r="D534" s="8"/>
      <c r="E534" s="13" t="str">
        <f>IFERROR(__xludf.DUMMYFUNCTION("IF(LEN(D534), GOOGLETRANSLATE(D534,""auto"",""en""),)"),"")</f>
        <v/>
      </c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</row>
    <row r="535">
      <c r="A535" s="8"/>
      <c r="B535" s="8"/>
      <c r="C535" s="8"/>
      <c r="D535" s="8"/>
      <c r="E535" s="13" t="str">
        <f>IFERROR(__xludf.DUMMYFUNCTION("IF(LEN(D535), GOOGLETRANSLATE(D535,""auto"",""en""),)"),"")</f>
        <v/>
      </c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</row>
    <row r="536">
      <c r="A536" s="8"/>
      <c r="B536" s="8"/>
      <c r="C536" s="8"/>
      <c r="D536" s="8"/>
      <c r="E536" s="13" t="str">
        <f>IFERROR(__xludf.DUMMYFUNCTION("IF(LEN(D536), GOOGLETRANSLATE(D536,""auto"",""en""),)"),"")</f>
        <v/>
      </c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</row>
    <row r="537">
      <c r="A537" s="8"/>
      <c r="B537" s="8"/>
      <c r="C537" s="8"/>
      <c r="D537" s="8"/>
      <c r="E537" s="13" t="str">
        <f>IFERROR(__xludf.DUMMYFUNCTION("IF(LEN(D537), GOOGLETRANSLATE(D537,""auto"",""en""),)"),"")</f>
        <v/>
      </c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</row>
    <row r="538">
      <c r="A538" s="8"/>
      <c r="B538" s="8"/>
      <c r="C538" s="8"/>
      <c r="D538" s="8"/>
      <c r="E538" s="13" t="str">
        <f>IFERROR(__xludf.DUMMYFUNCTION("IF(LEN(D538), GOOGLETRANSLATE(D538,""auto"",""en""),)"),"")</f>
        <v/>
      </c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</row>
    <row r="539">
      <c r="A539" s="8"/>
      <c r="B539" s="8"/>
      <c r="C539" s="8"/>
      <c r="D539" s="8"/>
      <c r="E539" s="13" t="str">
        <f>IFERROR(__xludf.DUMMYFUNCTION("IF(LEN(D539), GOOGLETRANSLATE(D539,""auto"",""en""),)"),"")</f>
        <v/>
      </c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</row>
    <row r="540">
      <c r="A540" s="8"/>
      <c r="B540" s="8"/>
      <c r="C540" s="8"/>
      <c r="D540" s="8"/>
      <c r="E540" s="13" t="str">
        <f>IFERROR(__xludf.DUMMYFUNCTION("IF(LEN(D540), GOOGLETRANSLATE(D540,""auto"",""en""),)"),"")</f>
        <v/>
      </c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</row>
    <row r="541">
      <c r="A541" s="8"/>
      <c r="B541" s="8"/>
      <c r="C541" s="8"/>
      <c r="D541" s="8"/>
      <c r="E541" s="13" t="str">
        <f>IFERROR(__xludf.DUMMYFUNCTION("IF(LEN(D541), GOOGLETRANSLATE(D541,""auto"",""en""),)"),"")</f>
        <v/>
      </c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</row>
    <row r="542">
      <c r="A542" s="8"/>
      <c r="B542" s="8"/>
      <c r="C542" s="8"/>
      <c r="D542" s="8"/>
      <c r="E542" s="13" t="str">
        <f>IFERROR(__xludf.DUMMYFUNCTION("IF(LEN(D542), GOOGLETRANSLATE(D542,""auto"",""en""),)"),"")</f>
        <v/>
      </c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</row>
    <row r="543">
      <c r="A543" s="8"/>
      <c r="B543" s="8"/>
      <c r="C543" s="8"/>
      <c r="D543" s="8"/>
      <c r="E543" s="13" t="str">
        <f>IFERROR(__xludf.DUMMYFUNCTION("IF(LEN(D543), GOOGLETRANSLATE(D543,""auto"",""en""),)"),"")</f>
        <v/>
      </c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</row>
    <row r="544">
      <c r="A544" s="8"/>
      <c r="B544" s="8"/>
      <c r="C544" s="8"/>
      <c r="D544" s="8"/>
      <c r="E544" s="13" t="str">
        <f>IFERROR(__xludf.DUMMYFUNCTION("IF(LEN(D544), GOOGLETRANSLATE(D544,""auto"",""en""),)"),"")</f>
        <v/>
      </c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</row>
    <row r="545">
      <c r="A545" s="8"/>
      <c r="B545" s="8"/>
      <c r="C545" s="8"/>
      <c r="D545" s="8"/>
      <c r="E545" s="13" t="str">
        <f>IFERROR(__xludf.DUMMYFUNCTION("IF(LEN(D545), GOOGLETRANSLATE(D545,""auto"",""en""),)"),"")</f>
        <v/>
      </c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</row>
    <row r="546">
      <c r="A546" s="8"/>
      <c r="B546" s="8"/>
      <c r="C546" s="8"/>
      <c r="D546" s="8"/>
      <c r="E546" s="13" t="str">
        <f>IFERROR(__xludf.DUMMYFUNCTION("IF(LEN(D546), GOOGLETRANSLATE(D546,""auto"",""en""),)"),"")</f>
        <v/>
      </c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</row>
    <row r="547">
      <c r="A547" s="8"/>
      <c r="B547" s="8"/>
      <c r="C547" s="8"/>
      <c r="D547" s="8"/>
      <c r="E547" s="13" t="str">
        <f>IFERROR(__xludf.DUMMYFUNCTION("IF(LEN(D547), GOOGLETRANSLATE(D547,""auto"",""en""),)"),"")</f>
        <v/>
      </c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</row>
    <row r="548">
      <c r="A548" s="8"/>
      <c r="B548" s="8"/>
      <c r="C548" s="8"/>
      <c r="D548" s="8"/>
      <c r="E548" s="13" t="str">
        <f>IFERROR(__xludf.DUMMYFUNCTION("IF(LEN(D548), GOOGLETRANSLATE(D548,""auto"",""en""),)"),"")</f>
        <v/>
      </c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</row>
    <row r="549">
      <c r="A549" s="8"/>
      <c r="B549" s="8"/>
      <c r="C549" s="8"/>
      <c r="D549" s="8"/>
      <c r="E549" s="13" t="str">
        <f>IFERROR(__xludf.DUMMYFUNCTION("IF(LEN(D549), GOOGLETRANSLATE(D549,""auto"",""en""),)"),"")</f>
        <v/>
      </c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</row>
    <row r="550">
      <c r="A550" s="8"/>
      <c r="B550" s="8"/>
      <c r="C550" s="8"/>
      <c r="D550" s="8"/>
      <c r="E550" s="13" t="str">
        <f>IFERROR(__xludf.DUMMYFUNCTION("IF(LEN(D550), GOOGLETRANSLATE(D550,""auto"",""en""),)"),"")</f>
        <v/>
      </c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</row>
    <row r="551">
      <c r="A551" s="8"/>
      <c r="B551" s="8"/>
      <c r="C551" s="8"/>
      <c r="D551" s="8"/>
      <c r="E551" s="13" t="str">
        <f>IFERROR(__xludf.DUMMYFUNCTION("IF(LEN(D551), GOOGLETRANSLATE(D551,""auto"",""en""),)"),"")</f>
        <v/>
      </c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</row>
    <row r="552">
      <c r="A552" s="8"/>
      <c r="B552" s="8"/>
      <c r="C552" s="8"/>
      <c r="D552" s="8"/>
      <c r="E552" s="13" t="str">
        <f>IFERROR(__xludf.DUMMYFUNCTION("IF(LEN(D552), GOOGLETRANSLATE(D552,""auto"",""en""),)"),"")</f>
        <v/>
      </c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</row>
    <row r="553">
      <c r="A553" s="8"/>
      <c r="B553" s="8"/>
      <c r="C553" s="8"/>
      <c r="D553" s="8"/>
      <c r="E553" s="13" t="str">
        <f>IFERROR(__xludf.DUMMYFUNCTION("IF(LEN(D553), GOOGLETRANSLATE(D553,""auto"",""en""),)"),"")</f>
        <v/>
      </c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</row>
    <row r="554">
      <c r="A554" s="8"/>
      <c r="B554" s="8"/>
      <c r="C554" s="8"/>
      <c r="D554" s="8"/>
      <c r="E554" s="13" t="str">
        <f>IFERROR(__xludf.DUMMYFUNCTION("IF(LEN(D554), GOOGLETRANSLATE(D554,""auto"",""en""),)"),"")</f>
        <v/>
      </c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</row>
    <row r="555">
      <c r="A555" s="8"/>
      <c r="B555" s="8"/>
      <c r="C555" s="8"/>
      <c r="D555" s="8"/>
      <c r="E555" s="13" t="str">
        <f>IFERROR(__xludf.DUMMYFUNCTION("IF(LEN(D555), GOOGLETRANSLATE(D555,""auto"",""en""),)"),"")</f>
        <v/>
      </c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</row>
    <row r="556">
      <c r="A556" s="8"/>
      <c r="B556" s="8"/>
      <c r="C556" s="8"/>
      <c r="D556" s="8"/>
      <c r="E556" s="13" t="str">
        <f>IFERROR(__xludf.DUMMYFUNCTION("IF(LEN(D556), GOOGLETRANSLATE(D556,""auto"",""en""),)"),"")</f>
        <v/>
      </c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</row>
    <row r="557">
      <c r="A557" s="8"/>
      <c r="B557" s="8"/>
      <c r="C557" s="8"/>
      <c r="D557" s="8"/>
      <c r="E557" s="13" t="str">
        <f>IFERROR(__xludf.DUMMYFUNCTION("IF(LEN(D557), GOOGLETRANSLATE(D557,""auto"",""en""),)"),"")</f>
        <v/>
      </c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</row>
    <row r="558">
      <c r="A558" s="8"/>
      <c r="B558" s="8"/>
      <c r="C558" s="8"/>
      <c r="D558" s="8"/>
      <c r="E558" s="13" t="str">
        <f>IFERROR(__xludf.DUMMYFUNCTION("IF(LEN(D558), GOOGLETRANSLATE(D558,""auto"",""en""),)"),"")</f>
        <v/>
      </c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</row>
    <row r="559">
      <c r="A559" s="8"/>
      <c r="B559" s="8"/>
      <c r="C559" s="8"/>
      <c r="D559" s="8"/>
      <c r="E559" s="13" t="str">
        <f>IFERROR(__xludf.DUMMYFUNCTION("IF(LEN(D559), GOOGLETRANSLATE(D559,""auto"",""en""),)"),"")</f>
        <v/>
      </c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</row>
    <row r="560">
      <c r="A560" s="8"/>
      <c r="B560" s="8"/>
      <c r="C560" s="8"/>
      <c r="D560" s="8"/>
      <c r="E560" s="13" t="str">
        <f>IFERROR(__xludf.DUMMYFUNCTION("IF(LEN(D560), GOOGLETRANSLATE(D560,""auto"",""en""),)"),"")</f>
        <v/>
      </c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</row>
    <row r="561">
      <c r="A561" s="8"/>
      <c r="B561" s="8"/>
      <c r="C561" s="8"/>
      <c r="D561" s="8"/>
      <c r="E561" s="13" t="str">
        <f>IFERROR(__xludf.DUMMYFUNCTION("IF(LEN(D561), GOOGLETRANSLATE(D561,""auto"",""en""),)"),"")</f>
        <v/>
      </c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</row>
    <row r="562">
      <c r="A562" s="8"/>
      <c r="B562" s="8"/>
      <c r="C562" s="8"/>
      <c r="D562" s="8"/>
      <c r="E562" s="13" t="str">
        <f>IFERROR(__xludf.DUMMYFUNCTION("IF(LEN(D562), GOOGLETRANSLATE(D562,""auto"",""en""),)"),"")</f>
        <v/>
      </c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</row>
    <row r="563">
      <c r="A563" s="8"/>
      <c r="B563" s="8"/>
      <c r="C563" s="8"/>
      <c r="D563" s="8"/>
      <c r="E563" s="13" t="str">
        <f>IFERROR(__xludf.DUMMYFUNCTION("IF(LEN(D563), GOOGLETRANSLATE(D563,""auto"",""en""),)"),"")</f>
        <v/>
      </c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</row>
    <row r="564">
      <c r="A564" s="8"/>
      <c r="B564" s="8"/>
      <c r="C564" s="8"/>
      <c r="D564" s="8"/>
      <c r="E564" s="13" t="str">
        <f>IFERROR(__xludf.DUMMYFUNCTION("IF(LEN(D564), GOOGLETRANSLATE(D564,""auto"",""en""),)"),"")</f>
        <v/>
      </c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</row>
    <row r="565">
      <c r="A565" s="8"/>
      <c r="B565" s="8"/>
      <c r="C565" s="8"/>
      <c r="D565" s="8"/>
      <c r="E565" s="13" t="str">
        <f>IFERROR(__xludf.DUMMYFUNCTION("IF(LEN(D565), GOOGLETRANSLATE(D565,""auto"",""en""),)"),"")</f>
        <v/>
      </c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</row>
    <row r="566">
      <c r="A566" s="8"/>
      <c r="B566" s="8"/>
      <c r="C566" s="8"/>
      <c r="D566" s="8"/>
      <c r="E566" s="13" t="str">
        <f>IFERROR(__xludf.DUMMYFUNCTION("IF(LEN(D566), GOOGLETRANSLATE(D566,""auto"",""en""),)"),"")</f>
        <v/>
      </c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</row>
    <row r="567">
      <c r="A567" s="8"/>
      <c r="B567" s="8"/>
      <c r="C567" s="8"/>
      <c r="D567" s="8"/>
      <c r="E567" s="13" t="str">
        <f>IFERROR(__xludf.DUMMYFUNCTION("IF(LEN(D567), GOOGLETRANSLATE(D567,""auto"",""en""),)"),"")</f>
        <v/>
      </c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</row>
    <row r="568">
      <c r="A568" s="8"/>
      <c r="B568" s="8"/>
      <c r="C568" s="8"/>
      <c r="D568" s="8"/>
      <c r="E568" s="13" t="str">
        <f>IFERROR(__xludf.DUMMYFUNCTION("IF(LEN(D568), GOOGLETRANSLATE(D568,""auto"",""en""),)"),"")</f>
        <v/>
      </c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</row>
    <row r="569">
      <c r="A569" s="8"/>
      <c r="B569" s="8"/>
      <c r="C569" s="8"/>
      <c r="D569" s="8"/>
      <c r="E569" s="13" t="str">
        <f>IFERROR(__xludf.DUMMYFUNCTION("IF(LEN(D569), GOOGLETRANSLATE(D569,""auto"",""en""),)"),"")</f>
        <v/>
      </c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</row>
    <row r="570">
      <c r="A570" s="8"/>
      <c r="B570" s="8"/>
      <c r="C570" s="8"/>
      <c r="D570" s="8"/>
      <c r="E570" s="13" t="str">
        <f>IFERROR(__xludf.DUMMYFUNCTION("IF(LEN(D570), GOOGLETRANSLATE(D570,""auto"",""en""),)"),"")</f>
        <v/>
      </c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</row>
    <row r="571">
      <c r="A571" s="8"/>
      <c r="B571" s="8"/>
      <c r="C571" s="8"/>
      <c r="D571" s="8"/>
      <c r="E571" s="13" t="str">
        <f>IFERROR(__xludf.DUMMYFUNCTION("IF(LEN(D571), GOOGLETRANSLATE(D571,""auto"",""en""),)"),"")</f>
        <v/>
      </c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</row>
    <row r="572">
      <c r="A572" s="8"/>
      <c r="B572" s="8"/>
      <c r="C572" s="8"/>
      <c r="D572" s="8"/>
      <c r="E572" s="13" t="str">
        <f>IFERROR(__xludf.DUMMYFUNCTION("IF(LEN(D572), GOOGLETRANSLATE(D572,""auto"",""en""),)"),"")</f>
        <v/>
      </c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</row>
    <row r="573">
      <c r="A573" s="8"/>
      <c r="B573" s="8"/>
      <c r="C573" s="8"/>
      <c r="D573" s="8"/>
      <c r="E573" s="13" t="str">
        <f>IFERROR(__xludf.DUMMYFUNCTION("IF(LEN(D573), GOOGLETRANSLATE(D573,""auto"",""en""),)"),"")</f>
        <v/>
      </c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</row>
    <row r="574">
      <c r="A574" s="8"/>
      <c r="B574" s="8"/>
      <c r="C574" s="8"/>
      <c r="D574" s="8"/>
      <c r="E574" s="13" t="str">
        <f>IFERROR(__xludf.DUMMYFUNCTION("IF(LEN(D574), GOOGLETRANSLATE(D574,""auto"",""en""),)"),"")</f>
        <v/>
      </c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</row>
    <row r="575">
      <c r="A575" s="8"/>
      <c r="B575" s="8"/>
      <c r="C575" s="8"/>
      <c r="D575" s="8"/>
      <c r="E575" s="13" t="str">
        <f>IFERROR(__xludf.DUMMYFUNCTION("IF(LEN(D575), GOOGLETRANSLATE(D575,""auto"",""en""),)"),"")</f>
        <v/>
      </c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</row>
    <row r="576">
      <c r="A576" s="8"/>
      <c r="B576" s="8"/>
      <c r="C576" s="8"/>
      <c r="D576" s="8"/>
      <c r="E576" s="13" t="str">
        <f>IFERROR(__xludf.DUMMYFUNCTION("IF(LEN(D576), GOOGLETRANSLATE(D576,""auto"",""en""),)"),"")</f>
        <v/>
      </c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</row>
    <row r="577">
      <c r="A577" s="8"/>
      <c r="B577" s="8"/>
      <c r="C577" s="8"/>
      <c r="D577" s="8"/>
      <c r="E577" s="13" t="str">
        <f>IFERROR(__xludf.DUMMYFUNCTION("IF(LEN(D577), GOOGLETRANSLATE(D577,""auto"",""en""),)"),"")</f>
        <v/>
      </c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</row>
    <row r="578">
      <c r="A578" s="8"/>
      <c r="B578" s="8"/>
      <c r="C578" s="8"/>
      <c r="D578" s="8"/>
      <c r="E578" s="13" t="str">
        <f>IFERROR(__xludf.DUMMYFUNCTION("IF(LEN(D578), GOOGLETRANSLATE(D578,""auto"",""en""),)"),"")</f>
        <v/>
      </c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</row>
    <row r="579">
      <c r="A579" s="8"/>
      <c r="B579" s="8"/>
      <c r="C579" s="8"/>
      <c r="D579" s="8"/>
      <c r="E579" s="13" t="str">
        <f>IFERROR(__xludf.DUMMYFUNCTION("IF(LEN(D579), GOOGLETRANSLATE(D579,""auto"",""en""),)"),"")</f>
        <v/>
      </c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</row>
    <row r="580">
      <c r="A580" s="8"/>
      <c r="B580" s="8"/>
      <c r="C580" s="8"/>
      <c r="D580" s="8"/>
      <c r="E580" s="13" t="str">
        <f>IFERROR(__xludf.DUMMYFUNCTION("IF(LEN(D580), GOOGLETRANSLATE(D580,""auto"",""en""),)"),"")</f>
        <v/>
      </c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</row>
    <row r="581">
      <c r="A581" s="8"/>
      <c r="B581" s="8"/>
      <c r="C581" s="8"/>
      <c r="D581" s="8"/>
      <c r="E581" s="13" t="str">
        <f>IFERROR(__xludf.DUMMYFUNCTION("IF(LEN(D581), GOOGLETRANSLATE(D581,""auto"",""en""),)"),"")</f>
        <v/>
      </c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</row>
    <row r="582">
      <c r="A582" s="8"/>
      <c r="B582" s="8"/>
      <c r="C582" s="8"/>
      <c r="D582" s="8"/>
      <c r="E582" s="13" t="str">
        <f>IFERROR(__xludf.DUMMYFUNCTION("IF(LEN(D582), GOOGLETRANSLATE(D582,""auto"",""en""),)"),"")</f>
        <v/>
      </c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</row>
    <row r="583">
      <c r="A583" s="8"/>
      <c r="B583" s="8"/>
      <c r="C583" s="8"/>
      <c r="D583" s="8"/>
      <c r="E583" s="13" t="str">
        <f>IFERROR(__xludf.DUMMYFUNCTION("IF(LEN(D583), GOOGLETRANSLATE(D583,""auto"",""en""),)"),"")</f>
        <v/>
      </c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</row>
    <row r="584">
      <c r="A584" s="8"/>
      <c r="B584" s="8"/>
      <c r="C584" s="8"/>
      <c r="D584" s="8"/>
      <c r="E584" s="13" t="str">
        <f>IFERROR(__xludf.DUMMYFUNCTION("IF(LEN(D584), GOOGLETRANSLATE(D584,""auto"",""en""),)"),"")</f>
        <v/>
      </c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</row>
    <row r="585">
      <c r="A585" s="8"/>
      <c r="B585" s="8"/>
      <c r="C585" s="8"/>
      <c r="D585" s="8"/>
      <c r="E585" s="13" t="str">
        <f>IFERROR(__xludf.DUMMYFUNCTION("IF(LEN(D585), GOOGLETRANSLATE(D585,""auto"",""en""),)"),"")</f>
        <v/>
      </c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</row>
    <row r="586">
      <c r="A586" s="8"/>
      <c r="B586" s="8"/>
      <c r="C586" s="8"/>
      <c r="D586" s="8"/>
      <c r="E586" s="13" t="str">
        <f>IFERROR(__xludf.DUMMYFUNCTION("IF(LEN(D586), GOOGLETRANSLATE(D586,""auto"",""en""),)"),"")</f>
        <v/>
      </c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</row>
    <row r="587">
      <c r="A587" s="8"/>
      <c r="B587" s="8"/>
      <c r="C587" s="8"/>
      <c r="D587" s="8"/>
      <c r="E587" s="13" t="str">
        <f>IFERROR(__xludf.DUMMYFUNCTION("IF(LEN(D587), GOOGLETRANSLATE(D587,""auto"",""en""),)"),"")</f>
        <v/>
      </c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</row>
    <row r="588">
      <c r="A588" s="8"/>
      <c r="B588" s="8"/>
      <c r="C588" s="8"/>
      <c r="D588" s="8"/>
      <c r="E588" s="13" t="str">
        <f>IFERROR(__xludf.DUMMYFUNCTION("IF(LEN(D588), GOOGLETRANSLATE(D588,""auto"",""en""),)"),"")</f>
        <v/>
      </c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</row>
    <row r="589">
      <c r="A589" s="8"/>
      <c r="B589" s="8"/>
      <c r="C589" s="8"/>
      <c r="D589" s="8"/>
      <c r="E589" s="13" t="str">
        <f>IFERROR(__xludf.DUMMYFUNCTION("IF(LEN(D589), GOOGLETRANSLATE(D589,""auto"",""en""),)"),"")</f>
        <v/>
      </c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</row>
    <row r="590">
      <c r="A590" s="8"/>
      <c r="B590" s="8"/>
      <c r="C590" s="8"/>
      <c r="D590" s="8"/>
      <c r="E590" s="13" t="str">
        <f>IFERROR(__xludf.DUMMYFUNCTION("IF(LEN(D590), GOOGLETRANSLATE(D590,""auto"",""en""),)"),"")</f>
        <v/>
      </c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</row>
    <row r="591">
      <c r="A591" s="8"/>
      <c r="B591" s="8"/>
      <c r="C591" s="8"/>
      <c r="D591" s="8"/>
      <c r="E591" s="13" t="str">
        <f>IFERROR(__xludf.DUMMYFUNCTION("IF(LEN(D591), GOOGLETRANSLATE(D591,""auto"",""en""),)"),"")</f>
        <v/>
      </c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</row>
    <row r="592">
      <c r="A592" s="8"/>
      <c r="B592" s="8"/>
      <c r="C592" s="8"/>
      <c r="D592" s="8"/>
      <c r="E592" s="13" t="str">
        <f>IFERROR(__xludf.DUMMYFUNCTION("IF(LEN(D592), GOOGLETRANSLATE(D592,""auto"",""en""),)"),"")</f>
        <v/>
      </c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</row>
    <row r="593">
      <c r="A593" s="8"/>
      <c r="B593" s="8"/>
      <c r="C593" s="8"/>
      <c r="D593" s="8"/>
      <c r="E593" s="13" t="str">
        <f>IFERROR(__xludf.DUMMYFUNCTION("IF(LEN(D593), GOOGLETRANSLATE(D593,""auto"",""en""),)"),"")</f>
        <v/>
      </c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</row>
    <row r="594">
      <c r="A594" s="8"/>
      <c r="B594" s="8"/>
      <c r="C594" s="8"/>
      <c r="D594" s="8"/>
      <c r="E594" s="13" t="str">
        <f>IFERROR(__xludf.DUMMYFUNCTION("IF(LEN(D594), GOOGLETRANSLATE(D594,""auto"",""en""),)"),"")</f>
        <v/>
      </c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</row>
    <row r="595">
      <c r="A595" s="8"/>
      <c r="B595" s="8"/>
      <c r="C595" s="8"/>
      <c r="D595" s="8"/>
      <c r="E595" s="13" t="str">
        <f>IFERROR(__xludf.DUMMYFUNCTION("IF(LEN(D595), GOOGLETRANSLATE(D595,""auto"",""en""),)"),"")</f>
        <v/>
      </c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</row>
    <row r="596">
      <c r="A596" s="8"/>
      <c r="B596" s="8"/>
      <c r="C596" s="8"/>
      <c r="D596" s="8"/>
      <c r="E596" s="13" t="str">
        <f>IFERROR(__xludf.DUMMYFUNCTION("IF(LEN(D596), GOOGLETRANSLATE(D596,""auto"",""en""),)"),"")</f>
        <v/>
      </c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</row>
    <row r="597">
      <c r="A597" s="8"/>
      <c r="B597" s="8"/>
      <c r="C597" s="8"/>
      <c r="D597" s="8"/>
      <c r="E597" s="13" t="str">
        <f>IFERROR(__xludf.DUMMYFUNCTION("IF(LEN(D597), GOOGLETRANSLATE(D597,""auto"",""en""),)"),"")</f>
        <v/>
      </c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</row>
    <row r="598">
      <c r="A598" s="8"/>
      <c r="B598" s="8"/>
      <c r="C598" s="8"/>
      <c r="D598" s="8"/>
      <c r="E598" s="13" t="str">
        <f>IFERROR(__xludf.DUMMYFUNCTION("IF(LEN(D598), GOOGLETRANSLATE(D598,""auto"",""en""),)"),"")</f>
        <v/>
      </c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</row>
    <row r="599">
      <c r="A599" s="8"/>
      <c r="B599" s="8"/>
      <c r="C599" s="8"/>
      <c r="D599" s="8"/>
      <c r="E599" s="13" t="str">
        <f>IFERROR(__xludf.DUMMYFUNCTION("IF(LEN(D599), GOOGLETRANSLATE(D599,""auto"",""en""),)"),"")</f>
        <v/>
      </c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</row>
    <row r="600">
      <c r="A600" s="8"/>
      <c r="B600" s="8"/>
      <c r="C600" s="8"/>
      <c r="D600" s="8"/>
      <c r="E600" s="13" t="str">
        <f>IFERROR(__xludf.DUMMYFUNCTION("IF(LEN(D600), GOOGLETRANSLATE(D600,""auto"",""en""),)"),"")</f>
        <v/>
      </c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</row>
    <row r="601">
      <c r="A601" s="8"/>
      <c r="B601" s="8"/>
      <c r="C601" s="8"/>
      <c r="D601" s="8"/>
      <c r="E601" s="13" t="str">
        <f>IFERROR(__xludf.DUMMYFUNCTION("IF(LEN(D601), GOOGLETRANSLATE(D601,""auto"",""en""),)"),"")</f>
        <v/>
      </c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</row>
    <row r="602">
      <c r="A602" s="8"/>
      <c r="B602" s="8"/>
      <c r="C602" s="8"/>
      <c r="D602" s="8"/>
      <c r="E602" s="13" t="str">
        <f>IFERROR(__xludf.DUMMYFUNCTION("IF(LEN(D602), GOOGLETRANSLATE(D602,""auto"",""en""),)"),"")</f>
        <v/>
      </c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</row>
    <row r="603">
      <c r="A603" s="8"/>
      <c r="B603" s="8"/>
      <c r="C603" s="8"/>
      <c r="D603" s="8"/>
      <c r="E603" s="13" t="str">
        <f>IFERROR(__xludf.DUMMYFUNCTION("IF(LEN(D603), GOOGLETRANSLATE(D603,""auto"",""en""),)"),"")</f>
        <v/>
      </c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</row>
    <row r="604">
      <c r="A604" s="8"/>
      <c r="B604" s="8"/>
      <c r="C604" s="8"/>
      <c r="D604" s="8"/>
      <c r="E604" s="13" t="str">
        <f>IFERROR(__xludf.DUMMYFUNCTION("IF(LEN(D604), GOOGLETRANSLATE(D604,""auto"",""en""),)"),"")</f>
        <v/>
      </c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</row>
    <row r="605">
      <c r="A605" s="8"/>
      <c r="B605" s="8"/>
      <c r="C605" s="8"/>
      <c r="D605" s="8"/>
      <c r="E605" s="13" t="str">
        <f>IFERROR(__xludf.DUMMYFUNCTION("IF(LEN(D605), GOOGLETRANSLATE(D605,""auto"",""en""),)"),"")</f>
        <v/>
      </c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</row>
    <row r="606">
      <c r="A606" s="8"/>
      <c r="B606" s="8"/>
      <c r="C606" s="8"/>
      <c r="D606" s="8"/>
      <c r="E606" s="13" t="str">
        <f>IFERROR(__xludf.DUMMYFUNCTION("IF(LEN(D606), GOOGLETRANSLATE(D606,""auto"",""en""),)"),"")</f>
        <v/>
      </c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</row>
    <row r="607">
      <c r="A607" s="8"/>
      <c r="B607" s="8"/>
      <c r="C607" s="8"/>
      <c r="D607" s="8"/>
      <c r="E607" s="13" t="str">
        <f>IFERROR(__xludf.DUMMYFUNCTION("IF(LEN(D607), GOOGLETRANSLATE(D607,""auto"",""en""),)"),"")</f>
        <v/>
      </c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</row>
    <row r="608">
      <c r="A608" s="8"/>
      <c r="B608" s="8"/>
      <c r="C608" s="8"/>
      <c r="D608" s="8"/>
      <c r="E608" s="13" t="str">
        <f>IFERROR(__xludf.DUMMYFUNCTION("IF(LEN(D608), GOOGLETRANSLATE(D608,""auto"",""en""),)"),"")</f>
        <v/>
      </c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</row>
    <row r="609">
      <c r="A609" s="8"/>
      <c r="B609" s="8"/>
      <c r="C609" s="8"/>
      <c r="D609" s="8"/>
      <c r="E609" s="13" t="str">
        <f>IFERROR(__xludf.DUMMYFUNCTION("IF(LEN(D609), GOOGLETRANSLATE(D609,""auto"",""en""),)"),"")</f>
        <v/>
      </c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</row>
    <row r="610">
      <c r="A610" s="8"/>
      <c r="B610" s="8"/>
      <c r="C610" s="8"/>
      <c r="D610" s="8"/>
      <c r="E610" s="13" t="str">
        <f>IFERROR(__xludf.DUMMYFUNCTION("IF(LEN(D610), GOOGLETRANSLATE(D610,""auto"",""en""),)"),"")</f>
        <v/>
      </c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</row>
    <row r="611">
      <c r="A611" s="8"/>
      <c r="B611" s="8"/>
      <c r="C611" s="8"/>
      <c r="D611" s="8"/>
      <c r="E611" s="13" t="str">
        <f>IFERROR(__xludf.DUMMYFUNCTION("IF(LEN(D611), GOOGLETRANSLATE(D611,""auto"",""en""),)"),"")</f>
        <v/>
      </c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</row>
    <row r="612">
      <c r="A612" s="8"/>
      <c r="B612" s="8"/>
      <c r="C612" s="8"/>
      <c r="D612" s="8"/>
      <c r="E612" s="13" t="str">
        <f>IFERROR(__xludf.DUMMYFUNCTION("IF(LEN(D612), GOOGLETRANSLATE(D612,""auto"",""en""),)"),"")</f>
        <v/>
      </c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</row>
    <row r="613">
      <c r="A613" s="8"/>
      <c r="B613" s="8"/>
      <c r="C613" s="8"/>
      <c r="D613" s="8"/>
      <c r="E613" s="13" t="str">
        <f>IFERROR(__xludf.DUMMYFUNCTION("IF(LEN(D613), GOOGLETRANSLATE(D613,""auto"",""en""),)"),"")</f>
        <v/>
      </c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</row>
    <row r="614">
      <c r="A614" s="8"/>
      <c r="B614" s="8"/>
      <c r="C614" s="8"/>
      <c r="D614" s="8"/>
      <c r="E614" s="13" t="str">
        <f>IFERROR(__xludf.DUMMYFUNCTION("IF(LEN(D614), GOOGLETRANSLATE(D614,""auto"",""en""),)"),"")</f>
        <v/>
      </c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</row>
    <row r="615">
      <c r="A615" s="8"/>
      <c r="B615" s="8"/>
      <c r="C615" s="8"/>
      <c r="D615" s="8"/>
      <c r="E615" s="13" t="str">
        <f>IFERROR(__xludf.DUMMYFUNCTION("IF(LEN(D615), GOOGLETRANSLATE(D615,""auto"",""en""),)"),"")</f>
        <v/>
      </c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</row>
    <row r="616">
      <c r="A616" s="8"/>
      <c r="B616" s="8"/>
      <c r="C616" s="8"/>
      <c r="D616" s="8"/>
      <c r="E616" s="13" t="str">
        <f>IFERROR(__xludf.DUMMYFUNCTION("IF(LEN(D616), GOOGLETRANSLATE(D616,""auto"",""en""),)"),"")</f>
        <v/>
      </c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</row>
    <row r="617">
      <c r="A617" s="8"/>
      <c r="B617" s="8"/>
      <c r="C617" s="8"/>
      <c r="D617" s="8"/>
      <c r="E617" s="13" t="str">
        <f>IFERROR(__xludf.DUMMYFUNCTION("IF(LEN(D617), GOOGLETRANSLATE(D617,""auto"",""en""),)"),"")</f>
        <v/>
      </c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</row>
    <row r="618">
      <c r="A618" s="8"/>
      <c r="B618" s="8"/>
      <c r="C618" s="8"/>
      <c r="D618" s="8"/>
      <c r="E618" s="13" t="str">
        <f>IFERROR(__xludf.DUMMYFUNCTION("IF(LEN(D618), GOOGLETRANSLATE(D618,""auto"",""en""),)"),"")</f>
        <v/>
      </c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</row>
    <row r="619">
      <c r="A619" s="8"/>
      <c r="B619" s="8"/>
      <c r="C619" s="8"/>
      <c r="D619" s="8"/>
      <c r="E619" s="13" t="str">
        <f>IFERROR(__xludf.DUMMYFUNCTION("IF(LEN(D619), GOOGLETRANSLATE(D619,""auto"",""en""),)"),"")</f>
        <v/>
      </c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</row>
    <row r="620">
      <c r="A620" s="8"/>
      <c r="B620" s="8"/>
      <c r="C620" s="8"/>
      <c r="D620" s="8"/>
      <c r="E620" s="13" t="str">
        <f>IFERROR(__xludf.DUMMYFUNCTION("IF(LEN(D620), GOOGLETRANSLATE(D620,""auto"",""en""),)"),"")</f>
        <v/>
      </c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</row>
    <row r="621">
      <c r="A621" s="8"/>
      <c r="B621" s="8"/>
      <c r="C621" s="8"/>
      <c r="D621" s="8"/>
      <c r="E621" s="13" t="str">
        <f>IFERROR(__xludf.DUMMYFUNCTION("IF(LEN(D621), GOOGLETRANSLATE(D621,""auto"",""en""),)"),"")</f>
        <v/>
      </c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</row>
    <row r="622">
      <c r="A622" s="8"/>
      <c r="B622" s="8"/>
      <c r="C622" s="8"/>
      <c r="D622" s="8"/>
      <c r="E622" s="13" t="str">
        <f>IFERROR(__xludf.DUMMYFUNCTION("IF(LEN(D622), GOOGLETRANSLATE(D622,""auto"",""en""),)"),"")</f>
        <v/>
      </c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</row>
    <row r="623">
      <c r="A623" s="8"/>
      <c r="B623" s="8"/>
      <c r="C623" s="8"/>
      <c r="D623" s="8"/>
      <c r="E623" s="13" t="str">
        <f>IFERROR(__xludf.DUMMYFUNCTION("IF(LEN(D623), GOOGLETRANSLATE(D623,""auto"",""en""),)"),"")</f>
        <v/>
      </c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</row>
    <row r="624">
      <c r="A624" s="8"/>
      <c r="B624" s="8"/>
      <c r="C624" s="8"/>
      <c r="D624" s="8"/>
      <c r="E624" s="13" t="str">
        <f>IFERROR(__xludf.DUMMYFUNCTION("IF(LEN(D624), GOOGLETRANSLATE(D624,""auto"",""en""),)"),"")</f>
        <v/>
      </c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</row>
    <row r="625">
      <c r="A625" s="8"/>
      <c r="B625" s="8"/>
      <c r="C625" s="8"/>
      <c r="D625" s="8"/>
      <c r="E625" s="13" t="str">
        <f>IFERROR(__xludf.DUMMYFUNCTION("IF(LEN(D625), GOOGLETRANSLATE(D625,""auto"",""en""),)"),"")</f>
        <v/>
      </c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</row>
    <row r="626">
      <c r="A626" s="8"/>
      <c r="B626" s="8"/>
      <c r="C626" s="8"/>
      <c r="D626" s="8"/>
      <c r="E626" s="13" t="str">
        <f>IFERROR(__xludf.DUMMYFUNCTION("IF(LEN(D626), GOOGLETRANSLATE(D626,""auto"",""en""),)"),"")</f>
        <v/>
      </c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</row>
    <row r="627">
      <c r="A627" s="8"/>
      <c r="B627" s="8"/>
      <c r="C627" s="8"/>
      <c r="D627" s="8"/>
      <c r="E627" s="13" t="str">
        <f>IFERROR(__xludf.DUMMYFUNCTION("IF(LEN(D627), GOOGLETRANSLATE(D627,""auto"",""en""),)"),"")</f>
        <v/>
      </c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</row>
    <row r="628">
      <c r="A628" s="8"/>
      <c r="B628" s="8"/>
      <c r="C628" s="8"/>
      <c r="D628" s="8"/>
      <c r="E628" s="13" t="str">
        <f>IFERROR(__xludf.DUMMYFUNCTION("IF(LEN(D628), GOOGLETRANSLATE(D628,""auto"",""en""),)"),"")</f>
        <v/>
      </c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</row>
    <row r="629">
      <c r="A629" s="8"/>
      <c r="B629" s="8"/>
      <c r="C629" s="8"/>
      <c r="D629" s="8"/>
      <c r="E629" s="13" t="str">
        <f>IFERROR(__xludf.DUMMYFUNCTION("IF(LEN(D629), GOOGLETRANSLATE(D629,""auto"",""en""),)"),"")</f>
        <v/>
      </c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</row>
    <row r="630">
      <c r="A630" s="8"/>
      <c r="B630" s="8"/>
      <c r="C630" s="8"/>
      <c r="D630" s="8"/>
      <c r="E630" s="13" t="str">
        <f>IFERROR(__xludf.DUMMYFUNCTION("IF(LEN(D630), GOOGLETRANSLATE(D630,""auto"",""en""),)"),"")</f>
        <v/>
      </c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</row>
    <row r="631">
      <c r="A631" s="8"/>
      <c r="B631" s="8"/>
      <c r="C631" s="8"/>
      <c r="D631" s="8"/>
      <c r="E631" s="13" t="str">
        <f>IFERROR(__xludf.DUMMYFUNCTION("IF(LEN(D631), GOOGLETRANSLATE(D631,""auto"",""en""),)"),"")</f>
        <v/>
      </c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</row>
    <row r="632">
      <c r="A632" s="8"/>
      <c r="B632" s="8"/>
      <c r="C632" s="8"/>
      <c r="D632" s="8"/>
      <c r="E632" s="13" t="str">
        <f>IFERROR(__xludf.DUMMYFUNCTION("IF(LEN(D632), GOOGLETRANSLATE(D632,""auto"",""en""),)"),"")</f>
        <v/>
      </c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</row>
    <row r="633">
      <c r="A633" s="8"/>
      <c r="B633" s="8"/>
      <c r="C633" s="8"/>
      <c r="D633" s="8"/>
      <c r="E633" s="13" t="str">
        <f>IFERROR(__xludf.DUMMYFUNCTION("IF(LEN(D633), GOOGLETRANSLATE(D633,""auto"",""en""),)"),"")</f>
        <v/>
      </c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</row>
    <row r="634">
      <c r="A634" s="8"/>
      <c r="B634" s="8"/>
      <c r="C634" s="8"/>
      <c r="D634" s="8"/>
      <c r="E634" s="13" t="str">
        <f>IFERROR(__xludf.DUMMYFUNCTION("IF(LEN(D634), GOOGLETRANSLATE(D634,""auto"",""en""),)"),"")</f>
        <v/>
      </c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</row>
    <row r="635">
      <c r="A635" s="8"/>
      <c r="B635" s="8"/>
      <c r="C635" s="8"/>
      <c r="D635" s="8"/>
      <c r="E635" s="13" t="str">
        <f>IFERROR(__xludf.DUMMYFUNCTION("IF(LEN(D635), GOOGLETRANSLATE(D635,""auto"",""en""),)"),"")</f>
        <v/>
      </c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</row>
    <row r="636">
      <c r="A636" s="8"/>
      <c r="B636" s="8"/>
      <c r="C636" s="8"/>
      <c r="D636" s="8"/>
      <c r="E636" s="13" t="str">
        <f>IFERROR(__xludf.DUMMYFUNCTION("IF(LEN(D636), GOOGLETRANSLATE(D636,""auto"",""en""),)"),"")</f>
        <v/>
      </c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</row>
    <row r="637">
      <c r="A637" s="8"/>
      <c r="B637" s="8"/>
      <c r="C637" s="8"/>
      <c r="D637" s="8"/>
      <c r="E637" s="13" t="str">
        <f>IFERROR(__xludf.DUMMYFUNCTION("IF(LEN(D637), GOOGLETRANSLATE(D637,""auto"",""en""),)"),"")</f>
        <v/>
      </c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</row>
    <row r="638">
      <c r="A638" s="8"/>
      <c r="B638" s="8"/>
      <c r="C638" s="8"/>
      <c r="D638" s="8"/>
      <c r="E638" s="13" t="str">
        <f>IFERROR(__xludf.DUMMYFUNCTION("IF(LEN(D638), GOOGLETRANSLATE(D638,""auto"",""en""),)"),"")</f>
        <v/>
      </c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</row>
    <row r="639">
      <c r="A639" s="8"/>
      <c r="B639" s="8"/>
      <c r="C639" s="8"/>
      <c r="D639" s="8"/>
      <c r="E639" s="13" t="str">
        <f>IFERROR(__xludf.DUMMYFUNCTION("IF(LEN(D639), GOOGLETRANSLATE(D639,""auto"",""en""),)"),"")</f>
        <v/>
      </c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</row>
    <row r="640">
      <c r="A640" s="8"/>
      <c r="B640" s="8"/>
      <c r="C640" s="8"/>
      <c r="D640" s="8"/>
      <c r="E640" s="13" t="str">
        <f>IFERROR(__xludf.DUMMYFUNCTION("IF(LEN(D640), GOOGLETRANSLATE(D640,""auto"",""en""),)"),"")</f>
        <v/>
      </c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</row>
    <row r="641">
      <c r="A641" s="8"/>
      <c r="B641" s="8"/>
      <c r="C641" s="8"/>
      <c r="D641" s="8"/>
      <c r="E641" s="13" t="str">
        <f>IFERROR(__xludf.DUMMYFUNCTION("IF(LEN(D641), GOOGLETRANSLATE(D641,""auto"",""en""),)"),"")</f>
        <v/>
      </c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</row>
    <row r="642">
      <c r="A642" s="8"/>
      <c r="B642" s="8"/>
      <c r="C642" s="8"/>
      <c r="D642" s="8"/>
      <c r="E642" s="13" t="str">
        <f>IFERROR(__xludf.DUMMYFUNCTION("IF(LEN(D642), GOOGLETRANSLATE(D642,""auto"",""en""),)"),"")</f>
        <v/>
      </c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</row>
    <row r="643">
      <c r="A643" s="8"/>
      <c r="B643" s="8"/>
      <c r="C643" s="8"/>
      <c r="D643" s="8"/>
      <c r="E643" s="13" t="str">
        <f>IFERROR(__xludf.DUMMYFUNCTION("IF(LEN(D643), GOOGLETRANSLATE(D643,""auto"",""en""),)"),"")</f>
        <v/>
      </c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</row>
    <row r="644">
      <c r="A644" s="8"/>
      <c r="B644" s="8"/>
      <c r="C644" s="8"/>
      <c r="D644" s="8"/>
      <c r="E644" s="13" t="str">
        <f>IFERROR(__xludf.DUMMYFUNCTION("IF(LEN(D644), GOOGLETRANSLATE(D644,""auto"",""en""),)"),"")</f>
        <v/>
      </c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</row>
    <row r="645">
      <c r="A645" s="8"/>
      <c r="B645" s="8"/>
      <c r="C645" s="8"/>
      <c r="D645" s="8"/>
      <c r="E645" s="13" t="str">
        <f>IFERROR(__xludf.DUMMYFUNCTION("IF(LEN(D645), GOOGLETRANSLATE(D645,""auto"",""en""),)"),"")</f>
        <v/>
      </c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</row>
    <row r="646">
      <c r="A646" s="8"/>
      <c r="B646" s="8"/>
      <c r="C646" s="8"/>
      <c r="D646" s="8"/>
      <c r="E646" s="13" t="str">
        <f>IFERROR(__xludf.DUMMYFUNCTION("IF(LEN(D646), GOOGLETRANSLATE(D646,""auto"",""en""),)"),"")</f>
        <v/>
      </c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</row>
    <row r="647">
      <c r="A647" s="8"/>
      <c r="B647" s="8"/>
      <c r="C647" s="8"/>
      <c r="D647" s="8"/>
      <c r="E647" s="13" t="str">
        <f>IFERROR(__xludf.DUMMYFUNCTION("IF(LEN(D647), GOOGLETRANSLATE(D647,""auto"",""en""),)"),"")</f>
        <v/>
      </c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</row>
    <row r="648">
      <c r="A648" s="8"/>
      <c r="B648" s="8"/>
      <c r="C648" s="8"/>
      <c r="D648" s="8"/>
      <c r="E648" s="13" t="str">
        <f>IFERROR(__xludf.DUMMYFUNCTION("IF(LEN(D648), GOOGLETRANSLATE(D648,""auto"",""en""),)"),"")</f>
        <v/>
      </c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</row>
    <row r="649">
      <c r="A649" s="8"/>
      <c r="B649" s="8"/>
      <c r="C649" s="8"/>
      <c r="D649" s="8"/>
      <c r="E649" s="13" t="str">
        <f>IFERROR(__xludf.DUMMYFUNCTION("IF(LEN(D649), GOOGLETRANSLATE(D649,""auto"",""en""),)"),"")</f>
        <v/>
      </c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</row>
    <row r="650">
      <c r="A650" s="8"/>
      <c r="B650" s="8"/>
      <c r="C650" s="8"/>
      <c r="D650" s="8"/>
      <c r="E650" s="13" t="str">
        <f>IFERROR(__xludf.DUMMYFUNCTION("IF(LEN(D650), GOOGLETRANSLATE(D650,""auto"",""en""),)"),"")</f>
        <v/>
      </c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</row>
    <row r="651">
      <c r="A651" s="8"/>
      <c r="B651" s="8"/>
      <c r="C651" s="8"/>
      <c r="D651" s="8"/>
      <c r="E651" s="13" t="str">
        <f>IFERROR(__xludf.DUMMYFUNCTION("IF(LEN(D651), GOOGLETRANSLATE(D651,""auto"",""en""),)"),"")</f>
        <v/>
      </c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</row>
    <row r="652">
      <c r="A652" s="8"/>
      <c r="B652" s="8"/>
      <c r="C652" s="8"/>
      <c r="D652" s="8"/>
      <c r="E652" s="13" t="str">
        <f>IFERROR(__xludf.DUMMYFUNCTION("IF(LEN(D652), GOOGLETRANSLATE(D652,""auto"",""en""),)"),"")</f>
        <v/>
      </c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</row>
    <row r="653">
      <c r="A653" s="8"/>
      <c r="B653" s="8"/>
      <c r="C653" s="8"/>
      <c r="D653" s="8"/>
      <c r="E653" s="13" t="str">
        <f>IFERROR(__xludf.DUMMYFUNCTION("IF(LEN(D653), GOOGLETRANSLATE(D653,""auto"",""en""),)"),"")</f>
        <v/>
      </c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</row>
    <row r="654">
      <c r="A654" s="8"/>
      <c r="B654" s="8"/>
      <c r="C654" s="8"/>
      <c r="D654" s="8"/>
      <c r="E654" s="13" t="str">
        <f>IFERROR(__xludf.DUMMYFUNCTION("IF(LEN(D654), GOOGLETRANSLATE(D654,""auto"",""en""),)"),"")</f>
        <v/>
      </c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</row>
    <row r="655">
      <c r="A655" s="8"/>
      <c r="B655" s="8"/>
      <c r="C655" s="8"/>
      <c r="D655" s="8"/>
      <c r="E655" s="13" t="str">
        <f>IFERROR(__xludf.DUMMYFUNCTION("IF(LEN(D655), GOOGLETRANSLATE(D655,""auto"",""en""),)"),"")</f>
        <v/>
      </c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</row>
    <row r="656">
      <c r="A656" s="8"/>
      <c r="B656" s="8"/>
      <c r="C656" s="8"/>
      <c r="D656" s="8"/>
      <c r="E656" s="13" t="str">
        <f>IFERROR(__xludf.DUMMYFUNCTION("IF(LEN(D656), GOOGLETRANSLATE(D656,""auto"",""en""),)"),"")</f>
        <v/>
      </c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</row>
    <row r="657">
      <c r="A657" s="8"/>
      <c r="B657" s="8"/>
      <c r="C657" s="8"/>
      <c r="D657" s="8"/>
      <c r="E657" s="13" t="str">
        <f>IFERROR(__xludf.DUMMYFUNCTION("IF(LEN(D657), GOOGLETRANSLATE(D657,""auto"",""en""),)"),"")</f>
        <v/>
      </c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</row>
    <row r="658">
      <c r="A658" s="8"/>
      <c r="B658" s="8"/>
      <c r="C658" s="8"/>
      <c r="D658" s="8"/>
      <c r="E658" s="13" t="str">
        <f>IFERROR(__xludf.DUMMYFUNCTION("IF(LEN(D658), GOOGLETRANSLATE(D658,""auto"",""en""),)"),"")</f>
        <v/>
      </c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</row>
    <row r="659">
      <c r="A659" s="8"/>
      <c r="B659" s="8"/>
      <c r="C659" s="8"/>
      <c r="D659" s="8"/>
      <c r="E659" s="13" t="str">
        <f>IFERROR(__xludf.DUMMYFUNCTION("IF(LEN(D659), GOOGLETRANSLATE(D659,""auto"",""en""),)"),"")</f>
        <v/>
      </c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</row>
    <row r="660">
      <c r="A660" s="8"/>
      <c r="B660" s="8"/>
      <c r="C660" s="8"/>
      <c r="D660" s="8"/>
      <c r="E660" s="13" t="str">
        <f>IFERROR(__xludf.DUMMYFUNCTION("IF(LEN(D660), GOOGLETRANSLATE(D660,""auto"",""en""),)"),"")</f>
        <v/>
      </c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</row>
    <row r="661">
      <c r="A661" s="8"/>
      <c r="B661" s="8"/>
      <c r="C661" s="8"/>
      <c r="D661" s="8"/>
      <c r="E661" s="13" t="str">
        <f>IFERROR(__xludf.DUMMYFUNCTION("IF(LEN(D661), GOOGLETRANSLATE(D661,""auto"",""en""),)"),"")</f>
        <v/>
      </c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</row>
    <row r="662">
      <c r="A662" s="8"/>
      <c r="B662" s="8"/>
      <c r="C662" s="8"/>
      <c r="D662" s="8"/>
      <c r="E662" s="13" t="str">
        <f>IFERROR(__xludf.DUMMYFUNCTION("IF(LEN(D662), GOOGLETRANSLATE(D662,""auto"",""en""),)"),"")</f>
        <v/>
      </c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</row>
    <row r="663">
      <c r="A663" s="8"/>
      <c r="B663" s="8"/>
      <c r="C663" s="8"/>
      <c r="D663" s="8"/>
      <c r="E663" s="13" t="str">
        <f>IFERROR(__xludf.DUMMYFUNCTION("IF(LEN(D663), GOOGLETRANSLATE(D663,""auto"",""en""),)"),"")</f>
        <v/>
      </c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</row>
    <row r="664">
      <c r="A664" s="8"/>
      <c r="B664" s="8"/>
      <c r="C664" s="8"/>
      <c r="D664" s="8"/>
      <c r="E664" s="13" t="str">
        <f>IFERROR(__xludf.DUMMYFUNCTION("IF(LEN(D664), GOOGLETRANSLATE(D664,""auto"",""en""),)"),"")</f>
        <v/>
      </c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</row>
    <row r="665">
      <c r="A665" s="8"/>
      <c r="B665" s="8"/>
      <c r="C665" s="8"/>
      <c r="D665" s="8"/>
      <c r="E665" s="13" t="str">
        <f>IFERROR(__xludf.DUMMYFUNCTION("IF(LEN(D665), GOOGLETRANSLATE(D665,""auto"",""en""),)"),"")</f>
        <v/>
      </c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</row>
    <row r="666">
      <c r="A666" s="8"/>
      <c r="B666" s="8"/>
      <c r="C666" s="8"/>
      <c r="D666" s="8"/>
      <c r="E666" s="13" t="str">
        <f>IFERROR(__xludf.DUMMYFUNCTION("IF(LEN(D666), GOOGLETRANSLATE(D666,""auto"",""en""),)"),"")</f>
        <v/>
      </c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</row>
    <row r="667">
      <c r="A667" s="8"/>
      <c r="B667" s="8"/>
      <c r="C667" s="8"/>
      <c r="D667" s="8"/>
      <c r="E667" s="13" t="str">
        <f>IFERROR(__xludf.DUMMYFUNCTION("IF(LEN(D667), GOOGLETRANSLATE(D667,""auto"",""en""),)"),"")</f>
        <v/>
      </c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</row>
    <row r="668">
      <c r="A668" s="8"/>
      <c r="B668" s="8"/>
      <c r="C668" s="8"/>
      <c r="D668" s="8"/>
      <c r="E668" s="13" t="str">
        <f>IFERROR(__xludf.DUMMYFUNCTION("IF(LEN(D668), GOOGLETRANSLATE(D668,""auto"",""en""),)"),"")</f>
        <v/>
      </c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</row>
    <row r="669">
      <c r="A669" s="8"/>
      <c r="B669" s="8"/>
      <c r="C669" s="8"/>
      <c r="D669" s="8"/>
      <c r="E669" s="13" t="str">
        <f>IFERROR(__xludf.DUMMYFUNCTION("IF(LEN(D669), GOOGLETRANSLATE(D669,""auto"",""en""),)"),"")</f>
        <v/>
      </c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</row>
    <row r="670">
      <c r="A670" s="8"/>
      <c r="B670" s="8"/>
      <c r="C670" s="8"/>
      <c r="D670" s="8"/>
      <c r="E670" s="13" t="str">
        <f>IFERROR(__xludf.DUMMYFUNCTION("IF(LEN(D670), GOOGLETRANSLATE(D670,""auto"",""en""),)"),"")</f>
        <v/>
      </c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</row>
    <row r="671">
      <c r="A671" s="8"/>
      <c r="B671" s="8"/>
      <c r="C671" s="8"/>
      <c r="D671" s="8"/>
      <c r="E671" s="13" t="str">
        <f>IFERROR(__xludf.DUMMYFUNCTION("IF(LEN(D671), GOOGLETRANSLATE(D671,""auto"",""en""),)"),"")</f>
        <v/>
      </c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</row>
    <row r="672">
      <c r="A672" s="8"/>
      <c r="B672" s="8"/>
      <c r="C672" s="8"/>
      <c r="D672" s="8"/>
      <c r="E672" s="13" t="str">
        <f>IFERROR(__xludf.DUMMYFUNCTION("IF(LEN(D672), GOOGLETRANSLATE(D672,""auto"",""en""),)"),"")</f>
        <v/>
      </c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</row>
    <row r="673">
      <c r="A673" s="8"/>
      <c r="B673" s="8"/>
      <c r="C673" s="8"/>
      <c r="D673" s="8"/>
      <c r="E673" s="13" t="str">
        <f>IFERROR(__xludf.DUMMYFUNCTION("IF(LEN(D673), GOOGLETRANSLATE(D673,""auto"",""en""),)"),"")</f>
        <v/>
      </c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</row>
    <row r="674">
      <c r="A674" s="8"/>
      <c r="B674" s="8"/>
      <c r="C674" s="8"/>
      <c r="D674" s="8"/>
      <c r="E674" s="13" t="str">
        <f>IFERROR(__xludf.DUMMYFUNCTION("IF(LEN(D674), GOOGLETRANSLATE(D674,""auto"",""en""),)"),"")</f>
        <v/>
      </c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</row>
    <row r="675">
      <c r="A675" s="8"/>
      <c r="B675" s="8"/>
      <c r="C675" s="8"/>
      <c r="D675" s="8"/>
      <c r="E675" s="13" t="str">
        <f>IFERROR(__xludf.DUMMYFUNCTION("IF(LEN(D675), GOOGLETRANSLATE(D675,""auto"",""en""),)"),"")</f>
        <v/>
      </c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</row>
    <row r="676">
      <c r="A676" s="8"/>
      <c r="B676" s="8"/>
      <c r="C676" s="8"/>
      <c r="D676" s="8"/>
      <c r="E676" s="13" t="str">
        <f>IFERROR(__xludf.DUMMYFUNCTION("IF(LEN(D676), GOOGLETRANSLATE(D676,""auto"",""en""),)"),"")</f>
        <v/>
      </c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</row>
    <row r="677">
      <c r="A677" s="8"/>
      <c r="B677" s="8"/>
      <c r="C677" s="8"/>
      <c r="D677" s="8"/>
      <c r="E677" s="13" t="str">
        <f>IFERROR(__xludf.DUMMYFUNCTION("IF(LEN(D677), GOOGLETRANSLATE(D677,""auto"",""en""),)"),"")</f>
        <v/>
      </c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</row>
    <row r="678">
      <c r="A678" s="8"/>
      <c r="B678" s="8"/>
      <c r="C678" s="8"/>
      <c r="D678" s="8"/>
      <c r="E678" s="13" t="str">
        <f>IFERROR(__xludf.DUMMYFUNCTION("IF(LEN(D678), GOOGLETRANSLATE(D678,""auto"",""en""),)"),"")</f>
        <v/>
      </c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</row>
    <row r="679">
      <c r="A679" s="8"/>
      <c r="B679" s="8"/>
      <c r="C679" s="8"/>
      <c r="D679" s="8"/>
      <c r="E679" s="13" t="str">
        <f>IFERROR(__xludf.DUMMYFUNCTION("IF(LEN(D679), GOOGLETRANSLATE(D679,""auto"",""en""),)"),"")</f>
        <v/>
      </c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</row>
    <row r="680">
      <c r="A680" s="8"/>
      <c r="B680" s="8"/>
      <c r="C680" s="8"/>
      <c r="D680" s="8"/>
      <c r="E680" s="13" t="str">
        <f>IFERROR(__xludf.DUMMYFUNCTION("IF(LEN(D680), GOOGLETRANSLATE(D680,""auto"",""en""),)"),"")</f>
        <v/>
      </c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</row>
    <row r="681">
      <c r="A681" s="8"/>
      <c r="B681" s="8"/>
      <c r="C681" s="8"/>
      <c r="D681" s="8"/>
      <c r="E681" s="13" t="str">
        <f>IFERROR(__xludf.DUMMYFUNCTION("IF(LEN(D681), GOOGLETRANSLATE(D681,""auto"",""en""),)"),"")</f>
        <v/>
      </c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</row>
    <row r="682">
      <c r="A682" s="8"/>
      <c r="B682" s="8"/>
      <c r="C682" s="8"/>
      <c r="D682" s="8"/>
      <c r="E682" s="13" t="str">
        <f>IFERROR(__xludf.DUMMYFUNCTION("IF(LEN(D682), GOOGLETRANSLATE(D682,""auto"",""en""),)"),"")</f>
        <v/>
      </c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</row>
    <row r="683">
      <c r="A683" s="8"/>
      <c r="B683" s="8"/>
      <c r="C683" s="8"/>
      <c r="D683" s="8"/>
      <c r="E683" s="13" t="str">
        <f>IFERROR(__xludf.DUMMYFUNCTION("IF(LEN(D683), GOOGLETRANSLATE(D683,""auto"",""en""),)"),"")</f>
        <v/>
      </c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</row>
    <row r="684">
      <c r="A684" s="8"/>
      <c r="B684" s="8"/>
      <c r="C684" s="8"/>
      <c r="D684" s="8"/>
      <c r="E684" s="13" t="str">
        <f>IFERROR(__xludf.DUMMYFUNCTION("IF(LEN(D684), GOOGLETRANSLATE(D684,""auto"",""en""),)"),"")</f>
        <v/>
      </c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</row>
    <row r="685">
      <c r="A685" s="8"/>
      <c r="B685" s="8"/>
      <c r="C685" s="8"/>
      <c r="D685" s="8"/>
      <c r="E685" s="13" t="str">
        <f>IFERROR(__xludf.DUMMYFUNCTION("IF(LEN(D685), GOOGLETRANSLATE(D685,""auto"",""en""),)"),"")</f>
        <v/>
      </c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</row>
    <row r="686">
      <c r="A686" s="8"/>
      <c r="B686" s="8"/>
      <c r="C686" s="8"/>
      <c r="D686" s="8"/>
      <c r="E686" s="13" t="str">
        <f>IFERROR(__xludf.DUMMYFUNCTION("IF(LEN(D686), GOOGLETRANSLATE(D686,""auto"",""en""),)"),"")</f>
        <v/>
      </c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</row>
    <row r="687">
      <c r="A687" s="8"/>
      <c r="B687" s="8"/>
      <c r="C687" s="8"/>
      <c r="D687" s="8"/>
      <c r="E687" s="13" t="str">
        <f>IFERROR(__xludf.DUMMYFUNCTION("IF(LEN(D687), GOOGLETRANSLATE(D687,""auto"",""en""),)"),"")</f>
        <v/>
      </c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</row>
    <row r="688">
      <c r="A688" s="8"/>
      <c r="B688" s="8"/>
      <c r="C688" s="8"/>
      <c r="D688" s="8"/>
      <c r="E688" s="13" t="str">
        <f>IFERROR(__xludf.DUMMYFUNCTION("IF(LEN(D688), GOOGLETRANSLATE(D688,""auto"",""en""),)"),"")</f>
        <v/>
      </c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</row>
    <row r="689">
      <c r="A689" s="8"/>
      <c r="B689" s="8"/>
      <c r="C689" s="8"/>
      <c r="D689" s="8"/>
      <c r="E689" s="13" t="str">
        <f>IFERROR(__xludf.DUMMYFUNCTION("IF(LEN(D689), GOOGLETRANSLATE(D689,""auto"",""en""),)"),"")</f>
        <v/>
      </c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</row>
    <row r="690">
      <c r="A690" s="8"/>
      <c r="B690" s="8"/>
      <c r="C690" s="8"/>
      <c r="D690" s="8"/>
      <c r="E690" s="13" t="str">
        <f>IFERROR(__xludf.DUMMYFUNCTION("IF(LEN(D690), GOOGLETRANSLATE(D690,""auto"",""en""),)"),"")</f>
        <v/>
      </c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</row>
    <row r="691">
      <c r="A691" s="8"/>
      <c r="B691" s="8"/>
      <c r="C691" s="8"/>
      <c r="D691" s="8"/>
      <c r="E691" s="13" t="str">
        <f>IFERROR(__xludf.DUMMYFUNCTION("IF(LEN(D691), GOOGLETRANSLATE(D691,""auto"",""en""),)"),"")</f>
        <v/>
      </c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</row>
    <row r="692">
      <c r="A692" s="8"/>
      <c r="B692" s="8"/>
      <c r="C692" s="8"/>
      <c r="D692" s="8"/>
      <c r="E692" s="13" t="str">
        <f>IFERROR(__xludf.DUMMYFUNCTION("IF(LEN(D692), GOOGLETRANSLATE(D692,""auto"",""en""),)"),"")</f>
        <v/>
      </c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</row>
    <row r="693">
      <c r="A693" s="8"/>
      <c r="B693" s="8"/>
      <c r="C693" s="8"/>
      <c r="D693" s="8"/>
      <c r="E693" s="13" t="str">
        <f>IFERROR(__xludf.DUMMYFUNCTION("IF(LEN(D693), GOOGLETRANSLATE(D693,""auto"",""en""),)"),"")</f>
        <v/>
      </c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</row>
    <row r="694">
      <c r="A694" s="8"/>
      <c r="B694" s="8"/>
      <c r="C694" s="8"/>
      <c r="D694" s="8"/>
      <c r="E694" s="13" t="str">
        <f>IFERROR(__xludf.DUMMYFUNCTION("IF(LEN(D694), GOOGLETRANSLATE(D694,""auto"",""en""),)"),"")</f>
        <v/>
      </c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</row>
    <row r="695">
      <c r="A695" s="8"/>
      <c r="B695" s="8"/>
      <c r="C695" s="8"/>
      <c r="D695" s="8"/>
      <c r="E695" s="13" t="str">
        <f>IFERROR(__xludf.DUMMYFUNCTION("IF(LEN(D695), GOOGLETRANSLATE(D695,""auto"",""en""),)"),"")</f>
        <v/>
      </c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</row>
    <row r="696">
      <c r="A696" s="8"/>
      <c r="B696" s="8"/>
      <c r="C696" s="8"/>
      <c r="D696" s="8"/>
      <c r="E696" s="13" t="str">
        <f>IFERROR(__xludf.DUMMYFUNCTION("IF(LEN(D696), GOOGLETRANSLATE(D696,""auto"",""en""),)"),"")</f>
        <v/>
      </c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</row>
    <row r="697">
      <c r="A697" s="8"/>
      <c r="B697" s="8"/>
      <c r="C697" s="8"/>
      <c r="D697" s="8"/>
      <c r="E697" s="13" t="str">
        <f>IFERROR(__xludf.DUMMYFUNCTION("IF(LEN(D697), GOOGLETRANSLATE(D697,""auto"",""en""),)"),"")</f>
        <v/>
      </c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</row>
    <row r="698">
      <c r="A698" s="8"/>
      <c r="B698" s="8"/>
      <c r="C698" s="8"/>
      <c r="D698" s="8"/>
      <c r="E698" s="13" t="str">
        <f>IFERROR(__xludf.DUMMYFUNCTION("IF(LEN(D698), GOOGLETRANSLATE(D698,""auto"",""en""),)"),"")</f>
        <v/>
      </c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</row>
    <row r="699">
      <c r="A699" s="8"/>
      <c r="B699" s="8"/>
      <c r="C699" s="8"/>
      <c r="D699" s="8"/>
      <c r="E699" s="13" t="str">
        <f>IFERROR(__xludf.DUMMYFUNCTION("IF(LEN(D699), GOOGLETRANSLATE(D699,""auto"",""en""),)"),"")</f>
        <v/>
      </c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</row>
    <row r="700">
      <c r="A700" s="8"/>
      <c r="B700" s="8"/>
      <c r="C700" s="8"/>
      <c r="D700" s="8"/>
      <c r="E700" s="13" t="str">
        <f>IFERROR(__xludf.DUMMYFUNCTION("IF(LEN(D700), GOOGLETRANSLATE(D700,""auto"",""en""),)"),"")</f>
        <v/>
      </c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</row>
    <row r="701">
      <c r="A701" s="8"/>
      <c r="B701" s="8"/>
      <c r="C701" s="8"/>
      <c r="D701" s="8"/>
      <c r="E701" s="13" t="str">
        <f>IFERROR(__xludf.DUMMYFUNCTION("IF(LEN(D701), GOOGLETRANSLATE(D701,""auto"",""en""),)"),"")</f>
        <v/>
      </c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</row>
    <row r="702">
      <c r="A702" s="8"/>
      <c r="B702" s="8"/>
      <c r="C702" s="8"/>
      <c r="D702" s="8"/>
      <c r="E702" s="13" t="str">
        <f>IFERROR(__xludf.DUMMYFUNCTION("IF(LEN(D702), GOOGLETRANSLATE(D702,""auto"",""en""),)"),"")</f>
        <v/>
      </c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</row>
    <row r="703">
      <c r="A703" s="8"/>
      <c r="B703" s="8"/>
      <c r="C703" s="8"/>
      <c r="D703" s="8"/>
      <c r="E703" s="13" t="str">
        <f>IFERROR(__xludf.DUMMYFUNCTION("IF(LEN(D703), GOOGLETRANSLATE(D703,""auto"",""en""),)"),"")</f>
        <v/>
      </c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</row>
    <row r="704">
      <c r="A704" s="8"/>
      <c r="B704" s="8"/>
      <c r="C704" s="8"/>
      <c r="D704" s="8"/>
      <c r="E704" s="13" t="str">
        <f>IFERROR(__xludf.DUMMYFUNCTION("IF(LEN(D704), GOOGLETRANSLATE(D704,""auto"",""en""),)"),"")</f>
        <v/>
      </c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</row>
    <row r="705">
      <c r="A705" s="8"/>
      <c r="B705" s="8"/>
      <c r="C705" s="8"/>
      <c r="D705" s="8"/>
      <c r="E705" s="13" t="str">
        <f>IFERROR(__xludf.DUMMYFUNCTION("IF(LEN(D705), GOOGLETRANSLATE(D705,""auto"",""en""),)"),"")</f>
        <v/>
      </c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</row>
    <row r="706">
      <c r="A706" s="8"/>
      <c r="B706" s="8"/>
      <c r="C706" s="8"/>
      <c r="D706" s="8"/>
      <c r="E706" s="13" t="str">
        <f>IFERROR(__xludf.DUMMYFUNCTION("IF(LEN(D706), GOOGLETRANSLATE(D706,""auto"",""en""),)"),"")</f>
        <v/>
      </c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</row>
    <row r="707">
      <c r="A707" s="8"/>
      <c r="B707" s="8"/>
      <c r="C707" s="8"/>
      <c r="D707" s="8"/>
      <c r="E707" s="13" t="str">
        <f>IFERROR(__xludf.DUMMYFUNCTION("IF(LEN(D707), GOOGLETRANSLATE(D707,""auto"",""en""),)"),"")</f>
        <v/>
      </c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</row>
    <row r="708">
      <c r="A708" s="8"/>
      <c r="B708" s="8"/>
      <c r="C708" s="8"/>
      <c r="D708" s="8"/>
      <c r="E708" s="13" t="str">
        <f>IFERROR(__xludf.DUMMYFUNCTION("IF(LEN(D708), GOOGLETRANSLATE(D708,""auto"",""en""),)"),"")</f>
        <v/>
      </c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</row>
    <row r="709">
      <c r="A709" s="8"/>
      <c r="B709" s="8"/>
      <c r="C709" s="8"/>
      <c r="D709" s="8"/>
      <c r="E709" s="13" t="str">
        <f>IFERROR(__xludf.DUMMYFUNCTION("IF(LEN(D709), GOOGLETRANSLATE(D709,""auto"",""en""),)"),"")</f>
        <v/>
      </c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</row>
    <row r="710">
      <c r="A710" s="8"/>
      <c r="B710" s="8"/>
      <c r="C710" s="8"/>
      <c r="D710" s="8"/>
      <c r="E710" s="13" t="str">
        <f>IFERROR(__xludf.DUMMYFUNCTION("IF(LEN(D710), GOOGLETRANSLATE(D710,""auto"",""en""),)"),"")</f>
        <v/>
      </c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</row>
    <row r="711">
      <c r="A711" s="8"/>
      <c r="B711" s="8"/>
      <c r="C711" s="8"/>
      <c r="D711" s="8"/>
      <c r="E711" s="13" t="str">
        <f>IFERROR(__xludf.DUMMYFUNCTION("IF(LEN(D711), GOOGLETRANSLATE(D711,""auto"",""en""),)"),"")</f>
        <v/>
      </c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</row>
    <row r="712">
      <c r="A712" s="8"/>
      <c r="B712" s="8"/>
      <c r="C712" s="8"/>
      <c r="D712" s="8"/>
      <c r="E712" s="13" t="str">
        <f>IFERROR(__xludf.DUMMYFUNCTION("IF(LEN(D712), GOOGLETRANSLATE(D712,""auto"",""en""),)"),"")</f>
        <v/>
      </c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</row>
    <row r="713">
      <c r="A713" s="8"/>
      <c r="B713" s="8"/>
      <c r="C713" s="8"/>
      <c r="D713" s="8"/>
      <c r="E713" s="13" t="str">
        <f>IFERROR(__xludf.DUMMYFUNCTION("IF(LEN(D713), GOOGLETRANSLATE(D713,""auto"",""en""),)"),"")</f>
        <v/>
      </c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</row>
    <row r="714">
      <c r="A714" s="8"/>
      <c r="B714" s="8"/>
      <c r="C714" s="8"/>
      <c r="D714" s="8"/>
      <c r="E714" s="13" t="str">
        <f>IFERROR(__xludf.DUMMYFUNCTION("IF(LEN(D714), GOOGLETRANSLATE(D714,""auto"",""en""),)"),"")</f>
        <v/>
      </c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</row>
    <row r="715">
      <c r="A715" s="8"/>
      <c r="B715" s="8"/>
      <c r="C715" s="8"/>
      <c r="D715" s="8"/>
      <c r="E715" s="13" t="str">
        <f>IFERROR(__xludf.DUMMYFUNCTION("IF(LEN(D715), GOOGLETRANSLATE(D715,""auto"",""en""),)"),"")</f>
        <v/>
      </c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</row>
    <row r="716">
      <c r="A716" s="8"/>
      <c r="B716" s="8"/>
      <c r="C716" s="8"/>
      <c r="D716" s="8"/>
      <c r="E716" s="13" t="str">
        <f>IFERROR(__xludf.DUMMYFUNCTION("IF(LEN(D716), GOOGLETRANSLATE(D716,""auto"",""en""),)"),"")</f>
        <v/>
      </c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</row>
    <row r="717">
      <c r="A717" s="8"/>
      <c r="B717" s="8"/>
      <c r="C717" s="8"/>
      <c r="D717" s="8"/>
      <c r="E717" s="13" t="str">
        <f>IFERROR(__xludf.DUMMYFUNCTION("IF(LEN(D717), GOOGLETRANSLATE(D717,""auto"",""en""),)"),"")</f>
        <v/>
      </c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</row>
    <row r="718">
      <c r="A718" s="8"/>
      <c r="B718" s="8"/>
      <c r="C718" s="8"/>
      <c r="D718" s="8"/>
      <c r="E718" s="13" t="str">
        <f>IFERROR(__xludf.DUMMYFUNCTION("IF(LEN(D718), GOOGLETRANSLATE(D718,""auto"",""en""),)"),"")</f>
        <v/>
      </c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</row>
    <row r="719">
      <c r="A719" s="8"/>
      <c r="B719" s="8"/>
      <c r="C719" s="8"/>
      <c r="D719" s="8"/>
      <c r="E719" s="13" t="str">
        <f>IFERROR(__xludf.DUMMYFUNCTION("IF(LEN(D719), GOOGLETRANSLATE(D719,""auto"",""en""),)"),"")</f>
        <v/>
      </c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</row>
    <row r="720">
      <c r="A720" s="8"/>
      <c r="B720" s="8"/>
      <c r="C720" s="8"/>
      <c r="D720" s="8"/>
      <c r="E720" s="13" t="str">
        <f>IFERROR(__xludf.DUMMYFUNCTION("IF(LEN(D720), GOOGLETRANSLATE(D720,""auto"",""en""),)"),"")</f>
        <v/>
      </c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</row>
    <row r="721">
      <c r="A721" s="8"/>
      <c r="B721" s="8"/>
      <c r="C721" s="8"/>
      <c r="D721" s="8"/>
      <c r="E721" s="13" t="str">
        <f>IFERROR(__xludf.DUMMYFUNCTION("IF(LEN(D721), GOOGLETRANSLATE(D721,""auto"",""en""),)"),"")</f>
        <v/>
      </c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</row>
    <row r="722">
      <c r="A722" s="8"/>
      <c r="B722" s="8"/>
      <c r="C722" s="8"/>
      <c r="D722" s="8"/>
      <c r="E722" s="13" t="str">
        <f>IFERROR(__xludf.DUMMYFUNCTION("IF(LEN(D722), GOOGLETRANSLATE(D722,""auto"",""en""),)"),"")</f>
        <v/>
      </c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</row>
    <row r="723">
      <c r="A723" s="8"/>
      <c r="B723" s="8"/>
      <c r="C723" s="8"/>
      <c r="D723" s="8"/>
      <c r="E723" s="13" t="str">
        <f>IFERROR(__xludf.DUMMYFUNCTION("IF(LEN(D723), GOOGLETRANSLATE(D723,""auto"",""en""),)"),"")</f>
        <v/>
      </c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</row>
    <row r="724">
      <c r="A724" s="8"/>
      <c r="B724" s="8"/>
      <c r="C724" s="8"/>
      <c r="D724" s="8"/>
      <c r="E724" s="13" t="str">
        <f>IFERROR(__xludf.DUMMYFUNCTION("IF(LEN(D724), GOOGLETRANSLATE(D724,""auto"",""en""),)"),"")</f>
        <v/>
      </c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</row>
    <row r="725">
      <c r="A725" s="8"/>
      <c r="B725" s="8"/>
      <c r="C725" s="8"/>
      <c r="D725" s="8"/>
      <c r="E725" s="13" t="str">
        <f>IFERROR(__xludf.DUMMYFUNCTION("IF(LEN(D725), GOOGLETRANSLATE(D725,""auto"",""en""),)"),"")</f>
        <v/>
      </c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</row>
    <row r="726">
      <c r="A726" s="8"/>
      <c r="B726" s="8"/>
      <c r="C726" s="8"/>
      <c r="D726" s="8"/>
      <c r="E726" s="13" t="str">
        <f>IFERROR(__xludf.DUMMYFUNCTION("IF(LEN(D726), GOOGLETRANSLATE(D726,""auto"",""en""),)"),"")</f>
        <v/>
      </c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</row>
    <row r="727">
      <c r="A727" s="8"/>
      <c r="B727" s="8"/>
      <c r="C727" s="8"/>
      <c r="D727" s="8"/>
      <c r="E727" s="13" t="str">
        <f>IFERROR(__xludf.DUMMYFUNCTION("IF(LEN(D727), GOOGLETRANSLATE(D727,""auto"",""en""),)"),"")</f>
        <v/>
      </c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</row>
    <row r="728">
      <c r="A728" s="8"/>
      <c r="B728" s="8"/>
      <c r="C728" s="8"/>
      <c r="D728" s="8"/>
      <c r="E728" s="13" t="str">
        <f>IFERROR(__xludf.DUMMYFUNCTION("IF(LEN(D728), GOOGLETRANSLATE(D728,""auto"",""en""),)"),"")</f>
        <v/>
      </c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</row>
    <row r="729">
      <c r="A729" s="8"/>
      <c r="B729" s="8"/>
      <c r="C729" s="8"/>
      <c r="D729" s="8"/>
      <c r="E729" s="13" t="str">
        <f>IFERROR(__xludf.DUMMYFUNCTION("IF(LEN(D729), GOOGLETRANSLATE(D729,""auto"",""en""),)"),"")</f>
        <v/>
      </c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</row>
    <row r="730">
      <c r="A730" s="8"/>
      <c r="B730" s="8"/>
      <c r="C730" s="8"/>
      <c r="D730" s="8"/>
      <c r="E730" s="13" t="str">
        <f>IFERROR(__xludf.DUMMYFUNCTION("IF(LEN(D730), GOOGLETRANSLATE(D730,""auto"",""en""),)"),"")</f>
        <v/>
      </c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</row>
    <row r="731">
      <c r="A731" s="8"/>
      <c r="B731" s="8"/>
      <c r="C731" s="8"/>
      <c r="D731" s="8"/>
      <c r="E731" s="13" t="str">
        <f>IFERROR(__xludf.DUMMYFUNCTION("IF(LEN(D731), GOOGLETRANSLATE(D731,""auto"",""en""),)"),"")</f>
        <v/>
      </c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</row>
    <row r="732">
      <c r="A732" s="8"/>
      <c r="B732" s="8"/>
      <c r="C732" s="8"/>
      <c r="D732" s="8"/>
      <c r="E732" s="13" t="str">
        <f>IFERROR(__xludf.DUMMYFUNCTION("IF(LEN(D732), GOOGLETRANSLATE(D732,""auto"",""en""),)"),"")</f>
        <v/>
      </c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</row>
    <row r="733">
      <c r="A733" s="8"/>
      <c r="B733" s="8"/>
      <c r="C733" s="8"/>
      <c r="D733" s="8"/>
      <c r="E733" s="13" t="str">
        <f>IFERROR(__xludf.DUMMYFUNCTION("IF(LEN(D733), GOOGLETRANSLATE(D733,""auto"",""en""),)"),"")</f>
        <v/>
      </c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</row>
    <row r="734">
      <c r="A734" s="8"/>
      <c r="B734" s="8"/>
      <c r="C734" s="8"/>
      <c r="D734" s="8"/>
      <c r="E734" s="13" t="str">
        <f>IFERROR(__xludf.DUMMYFUNCTION("IF(LEN(D734), GOOGLETRANSLATE(D734,""auto"",""en""),)"),"")</f>
        <v/>
      </c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</row>
    <row r="735">
      <c r="A735" s="8"/>
      <c r="B735" s="8"/>
      <c r="C735" s="8"/>
      <c r="D735" s="8"/>
      <c r="E735" s="13" t="str">
        <f>IFERROR(__xludf.DUMMYFUNCTION("IF(LEN(D735), GOOGLETRANSLATE(D735,""auto"",""en""),)"),"")</f>
        <v/>
      </c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</row>
    <row r="736">
      <c r="A736" s="8"/>
      <c r="B736" s="8"/>
      <c r="C736" s="8"/>
      <c r="D736" s="8"/>
      <c r="E736" s="13" t="str">
        <f>IFERROR(__xludf.DUMMYFUNCTION("IF(LEN(D736), GOOGLETRANSLATE(D736,""auto"",""en""),)"),"")</f>
        <v/>
      </c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</row>
    <row r="737">
      <c r="A737" s="8"/>
      <c r="B737" s="8"/>
      <c r="C737" s="8"/>
      <c r="D737" s="8"/>
      <c r="E737" s="13" t="str">
        <f>IFERROR(__xludf.DUMMYFUNCTION("IF(LEN(D737), GOOGLETRANSLATE(D737,""auto"",""en""),)"),"")</f>
        <v/>
      </c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</row>
    <row r="738">
      <c r="A738" s="8"/>
      <c r="B738" s="8"/>
      <c r="C738" s="8"/>
      <c r="D738" s="8"/>
      <c r="E738" s="13" t="str">
        <f>IFERROR(__xludf.DUMMYFUNCTION("IF(LEN(D738), GOOGLETRANSLATE(D738,""auto"",""en""),)"),"")</f>
        <v/>
      </c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</row>
    <row r="739">
      <c r="A739" s="8"/>
      <c r="B739" s="8"/>
      <c r="C739" s="8"/>
      <c r="D739" s="8"/>
      <c r="E739" s="13" t="str">
        <f>IFERROR(__xludf.DUMMYFUNCTION("IF(LEN(D739), GOOGLETRANSLATE(D739,""auto"",""en""),)"),"")</f>
        <v/>
      </c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</row>
    <row r="740">
      <c r="A740" s="8"/>
      <c r="B740" s="8"/>
      <c r="C740" s="8"/>
      <c r="D740" s="8"/>
      <c r="E740" s="13" t="str">
        <f>IFERROR(__xludf.DUMMYFUNCTION("IF(LEN(D740), GOOGLETRANSLATE(D740,""auto"",""en""),)"),"")</f>
        <v/>
      </c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</row>
    <row r="741">
      <c r="A741" s="8"/>
      <c r="B741" s="8"/>
      <c r="C741" s="8"/>
      <c r="D741" s="8"/>
      <c r="E741" s="13" t="str">
        <f>IFERROR(__xludf.DUMMYFUNCTION("IF(LEN(D741), GOOGLETRANSLATE(D741,""auto"",""en""),)"),"")</f>
        <v/>
      </c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</row>
    <row r="742">
      <c r="A742" s="8"/>
      <c r="B742" s="8"/>
      <c r="C742" s="8"/>
      <c r="D742" s="8"/>
      <c r="E742" s="13" t="str">
        <f>IFERROR(__xludf.DUMMYFUNCTION("IF(LEN(D742), GOOGLETRANSLATE(D742,""auto"",""en""),)"),"")</f>
        <v/>
      </c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</row>
    <row r="743">
      <c r="A743" s="8"/>
      <c r="B743" s="8"/>
      <c r="C743" s="8"/>
      <c r="D743" s="8"/>
      <c r="E743" s="13" t="str">
        <f>IFERROR(__xludf.DUMMYFUNCTION("IF(LEN(D743), GOOGLETRANSLATE(D743,""auto"",""en""),)"),"")</f>
        <v/>
      </c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</row>
    <row r="744">
      <c r="A744" s="8"/>
      <c r="B744" s="8"/>
      <c r="C744" s="8"/>
      <c r="D744" s="8"/>
      <c r="E744" s="13" t="str">
        <f>IFERROR(__xludf.DUMMYFUNCTION("IF(LEN(D744), GOOGLETRANSLATE(D744,""auto"",""en""),)"),"")</f>
        <v/>
      </c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</row>
    <row r="745">
      <c r="A745" s="8"/>
      <c r="B745" s="8"/>
      <c r="C745" s="8"/>
      <c r="D745" s="8"/>
      <c r="E745" s="13" t="str">
        <f>IFERROR(__xludf.DUMMYFUNCTION("IF(LEN(D745), GOOGLETRANSLATE(D745,""auto"",""en""),)"),"")</f>
        <v/>
      </c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</row>
    <row r="746">
      <c r="A746" s="8"/>
      <c r="B746" s="8"/>
      <c r="C746" s="8"/>
      <c r="D746" s="8"/>
      <c r="E746" s="13" t="str">
        <f>IFERROR(__xludf.DUMMYFUNCTION("IF(LEN(D746), GOOGLETRANSLATE(D746,""auto"",""en""),)"),"")</f>
        <v/>
      </c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</row>
    <row r="747">
      <c r="A747" s="8"/>
      <c r="B747" s="8"/>
      <c r="C747" s="8"/>
      <c r="D747" s="8"/>
      <c r="E747" s="13" t="str">
        <f>IFERROR(__xludf.DUMMYFUNCTION("IF(LEN(D747), GOOGLETRANSLATE(D747,""auto"",""en""),)"),"")</f>
        <v/>
      </c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</row>
    <row r="748">
      <c r="A748" s="8"/>
      <c r="B748" s="8"/>
      <c r="C748" s="8"/>
      <c r="D748" s="8"/>
      <c r="E748" s="13" t="str">
        <f>IFERROR(__xludf.DUMMYFUNCTION("IF(LEN(D748), GOOGLETRANSLATE(D748,""auto"",""en""),)"),"")</f>
        <v/>
      </c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</row>
    <row r="749">
      <c r="A749" s="8"/>
      <c r="B749" s="8"/>
      <c r="C749" s="8"/>
      <c r="D749" s="8"/>
      <c r="E749" s="13" t="str">
        <f>IFERROR(__xludf.DUMMYFUNCTION("IF(LEN(D749), GOOGLETRANSLATE(D749,""auto"",""en""),)"),"")</f>
        <v/>
      </c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</row>
    <row r="750">
      <c r="A750" s="8"/>
      <c r="B750" s="8"/>
      <c r="C750" s="8"/>
      <c r="D750" s="8"/>
      <c r="E750" s="13" t="str">
        <f>IFERROR(__xludf.DUMMYFUNCTION("IF(LEN(D750), GOOGLETRANSLATE(D750,""auto"",""en""),)"),"")</f>
        <v/>
      </c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</row>
    <row r="751">
      <c r="A751" s="8"/>
      <c r="B751" s="8"/>
      <c r="C751" s="8"/>
      <c r="D751" s="8"/>
      <c r="E751" s="13" t="str">
        <f>IFERROR(__xludf.DUMMYFUNCTION("IF(LEN(D751), GOOGLETRANSLATE(D751,""auto"",""en""),)"),"")</f>
        <v/>
      </c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</row>
    <row r="752">
      <c r="A752" s="8"/>
      <c r="B752" s="8"/>
      <c r="C752" s="8"/>
      <c r="D752" s="8"/>
      <c r="E752" s="13" t="str">
        <f>IFERROR(__xludf.DUMMYFUNCTION("IF(LEN(D752), GOOGLETRANSLATE(D752,""auto"",""en""),)"),"")</f>
        <v/>
      </c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</row>
    <row r="753">
      <c r="A753" s="8"/>
      <c r="B753" s="8"/>
      <c r="C753" s="8"/>
      <c r="D753" s="8"/>
      <c r="E753" s="13" t="str">
        <f>IFERROR(__xludf.DUMMYFUNCTION("IF(LEN(D753), GOOGLETRANSLATE(D753,""auto"",""en""),)"),"")</f>
        <v/>
      </c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</row>
    <row r="754">
      <c r="A754" s="8"/>
      <c r="B754" s="8"/>
      <c r="C754" s="8"/>
      <c r="D754" s="8"/>
      <c r="E754" s="13" t="str">
        <f>IFERROR(__xludf.DUMMYFUNCTION("IF(LEN(D754), GOOGLETRANSLATE(D754,""auto"",""en""),)"),"")</f>
        <v/>
      </c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</row>
    <row r="755">
      <c r="A755" s="8"/>
      <c r="B755" s="8"/>
      <c r="C755" s="8"/>
      <c r="D755" s="8"/>
      <c r="E755" s="13" t="str">
        <f>IFERROR(__xludf.DUMMYFUNCTION("IF(LEN(D755), GOOGLETRANSLATE(D755,""auto"",""en""),)"),"")</f>
        <v/>
      </c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</row>
    <row r="756">
      <c r="A756" s="8"/>
      <c r="B756" s="8"/>
      <c r="C756" s="8"/>
      <c r="D756" s="8"/>
      <c r="E756" s="13" t="str">
        <f>IFERROR(__xludf.DUMMYFUNCTION("IF(LEN(D756), GOOGLETRANSLATE(D756,""auto"",""en""),)"),"")</f>
        <v/>
      </c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</row>
    <row r="757">
      <c r="A757" s="8"/>
      <c r="B757" s="8"/>
      <c r="C757" s="8"/>
      <c r="D757" s="8"/>
      <c r="E757" s="13" t="str">
        <f>IFERROR(__xludf.DUMMYFUNCTION("IF(LEN(D757), GOOGLETRANSLATE(D757,""auto"",""en""),)"),"")</f>
        <v/>
      </c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</row>
    <row r="758">
      <c r="A758" s="8"/>
      <c r="B758" s="8"/>
      <c r="C758" s="8"/>
      <c r="D758" s="8"/>
      <c r="E758" s="13" t="str">
        <f>IFERROR(__xludf.DUMMYFUNCTION("IF(LEN(D758), GOOGLETRANSLATE(D758,""auto"",""en""),)"),"")</f>
        <v/>
      </c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</row>
    <row r="759">
      <c r="A759" s="8"/>
      <c r="B759" s="8"/>
      <c r="C759" s="8"/>
      <c r="D759" s="8"/>
      <c r="E759" s="13" t="str">
        <f>IFERROR(__xludf.DUMMYFUNCTION("IF(LEN(D759), GOOGLETRANSLATE(D759,""auto"",""en""),)"),"")</f>
        <v/>
      </c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</row>
    <row r="760">
      <c r="A760" s="8"/>
      <c r="B760" s="8"/>
      <c r="C760" s="8"/>
      <c r="D760" s="8"/>
      <c r="E760" s="13" t="str">
        <f>IFERROR(__xludf.DUMMYFUNCTION("IF(LEN(D760), GOOGLETRANSLATE(D760,""auto"",""en""),)"),"")</f>
        <v/>
      </c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</row>
    <row r="761">
      <c r="A761" s="8"/>
      <c r="B761" s="8"/>
      <c r="C761" s="8"/>
      <c r="D761" s="8"/>
      <c r="E761" s="13" t="str">
        <f>IFERROR(__xludf.DUMMYFUNCTION("IF(LEN(D761), GOOGLETRANSLATE(D761,""auto"",""en""),)"),"")</f>
        <v/>
      </c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</row>
    <row r="762">
      <c r="A762" s="8"/>
      <c r="B762" s="8"/>
      <c r="C762" s="8"/>
      <c r="D762" s="8"/>
      <c r="E762" s="13" t="str">
        <f>IFERROR(__xludf.DUMMYFUNCTION("IF(LEN(D762), GOOGLETRANSLATE(D762,""auto"",""en""),)"),"")</f>
        <v/>
      </c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</row>
    <row r="763">
      <c r="A763" s="8"/>
      <c r="B763" s="8"/>
      <c r="C763" s="8"/>
      <c r="D763" s="8"/>
      <c r="E763" s="13" t="str">
        <f>IFERROR(__xludf.DUMMYFUNCTION("IF(LEN(D763), GOOGLETRANSLATE(D763,""auto"",""en""),)"),"")</f>
        <v/>
      </c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</row>
    <row r="764">
      <c r="A764" s="8"/>
      <c r="B764" s="8"/>
      <c r="C764" s="8"/>
      <c r="D764" s="8"/>
      <c r="E764" s="13" t="str">
        <f>IFERROR(__xludf.DUMMYFUNCTION("IF(LEN(D764), GOOGLETRANSLATE(D764,""auto"",""en""),)"),"")</f>
        <v/>
      </c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</row>
    <row r="765">
      <c r="A765" s="8"/>
      <c r="B765" s="8"/>
      <c r="C765" s="8"/>
      <c r="D765" s="8"/>
      <c r="E765" s="13" t="str">
        <f>IFERROR(__xludf.DUMMYFUNCTION("IF(LEN(D765), GOOGLETRANSLATE(D765,""auto"",""en""),)"),"")</f>
        <v/>
      </c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</row>
    <row r="766">
      <c r="A766" s="8"/>
      <c r="B766" s="8"/>
      <c r="C766" s="8"/>
      <c r="D766" s="8"/>
      <c r="E766" s="13" t="str">
        <f>IFERROR(__xludf.DUMMYFUNCTION("IF(LEN(D766), GOOGLETRANSLATE(D766,""auto"",""en""),)"),"")</f>
        <v/>
      </c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</row>
    <row r="767">
      <c r="A767" s="8"/>
      <c r="B767" s="8"/>
      <c r="C767" s="8"/>
      <c r="D767" s="8"/>
      <c r="E767" s="13" t="str">
        <f>IFERROR(__xludf.DUMMYFUNCTION("IF(LEN(D767), GOOGLETRANSLATE(D767,""auto"",""en""),)"),"")</f>
        <v/>
      </c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</row>
    <row r="768">
      <c r="A768" s="8"/>
      <c r="B768" s="8"/>
      <c r="C768" s="8"/>
      <c r="D768" s="8"/>
      <c r="E768" s="13" t="str">
        <f>IFERROR(__xludf.DUMMYFUNCTION("IF(LEN(D768), GOOGLETRANSLATE(D768,""auto"",""en""),)"),"")</f>
        <v/>
      </c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</row>
    <row r="769">
      <c r="A769" s="8"/>
      <c r="B769" s="8"/>
      <c r="C769" s="8"/>
      <c r="D769" s="8"/>
      <c r="E769" s="13" t="str">
        <f>IFERROR(__xludf.DUMMYFUNCTION("IF(LEN(D769), GOOGLETRANSLATE(D769,""auto"",""en""),)"),"")</f>
        <v/>
      </c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</row>
    <row r="770">
      <c r="A770" s="8"/>
      <c r="B770" s="8"/>
      <c r="C770" s="8"/>
      <c r="D770" s="8"/>
      <c r="E770" s="13" t="str">
        <f>IFERROR(__xludf.DUMMYFUNCTION("IF(LEN(D770), GOOGLETRANSLATE(D770,""auto"",""en""),)"),"")</f>
        <v/>
      </c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</row>
    <row r="771">
      <c r="A771" s="8"/>
      <c r="B771" s="8"/>
      <c r="C771" s="8"/>
      <c r="D771" s="8"/>
      <c r="E771" s="13" t="str">
        <f>IFERROR(__xludf.DUMMYFUNCTION("IF(LEN(D771), GOOGLETRANSLATE(D771,""auto"",""en""),)"),"")</f>
        <v/>
      </c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</row>
    <row r="772">
      <c r="A772" s="8"/>
      <c r="B772" s="8"/>
      <c r="C772" s="8"/>
      <c r="D772" s="8"/>
      <c r="E772" s="13" t="str">
        <f>IFERROR(__xludf.DUMMYFUNCTION("IF(LEN(D772), GOOGLETRANSLATE(D772,""auto"",""en""),)"),"")</f>
        <v/>
      </c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</row>
    <row r="773">
      <c r="A773" s="8"/>
      <c r="B773" s="8"/>
      <c r="C773" s="8"/>
      <c r="D773" s="8"/>
      <c r="E773" s="13" t="str">
        <f>IFERROR(__xludf.DUMMYFUNCTION("IF(LEN(D773), GOOGLETRANSLATE(D773,""auto"",""en""),)"),"")</f>
        <v/>
      </c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</row>
    <row r="774">
      <c r="A774" s="8"/>
      <c r="B774" s="8"/>
      <c r="C774" s="8"/>
      <c r="D774" s="8"/>
      <c r="E774" s="13" t="str">
        <f>IFERROR(__xludf.DUMMYFUNCTION("IF(LEN(D774), GOOGLETRANSLATE(D774,""auto"",""en""),)"),"")</f>
        <v/>
      </c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</row>
    <row r="775">
      <c r="A775" s="8"/>
      <c r="B775" s="8"/>
      <c r="C775" s="8"/>
      <c r="D775" s="8"/>
      <c r="E775" s="13" t="str">
        <f>IFERROR(__xludf.DUMMYFUNCTION("IF(LEN(D775), GOOGLETRANSLATE(D775,""auto"",""en""),)"),"")</f>
        <v/>
      </c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</row>
    <row r="776">
      <c r="A776" s="8"/>
      <c r="B776" s="8"/>
      <c r="C776" s="8"/>
      <c r="D776" s="8"/>
      <c r="E776" s="13" t="str">
        <f>IFERROR(__xludf.DUMMYFUNCTION("IF(LEN(D776), GOOGLETRANSLATE(D776,""auto"",""en""),)"),"")</f>
        <v/>
      </c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</row>
    <row r="777">
      <c r="A777" s="8"/>
      <c r="B777" s="8"/>
      <c r="C777" s="8"/>
      <c r="D777" s="8"/>
      <c r="E777" s="13" t="str">
        <f>IFERROR(__xludf.DUMMYFUNCTION("IF(LEN(D777), GOOGLETRANSLATE(D777,""auto"",""en""),)"),"")</f>
        <v/>
      </c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</row>
    <row r="778">
      <c r="A778" s="8"/>
      <c r="B778" s="8"/>
      <c r="C778" s="8"/>
      <c r="D778" s="8"/>
      <c r="E778" s="13" t="str">
        <f>IFERROR(__xludf.DUMMYFUNCTION("IF(LEN(D778), GOOGLETRANSLATE(D778,""auto"",""en""),)"),"")</f>
        <v/>
      </c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</row>
    <row r="779">
      <c r="A779" s="8"/>
      <c r="B779" s="8"/>
      <c r="C779" s="8"/>
      <c r="D779" s="8"/>
      <c r="E779" s="13" t="str">
        <f>IFERROR(__xludf.DUMMYFUNCTION("IF(LEN(D779), GOOGLETRANSLATE(D779,""auto"",""en""),)"),"")</f>
        <v/>
      </c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</row>
    <row r="780">
      <c r="A780" s="8"/>
      <c r="B780" s="8"/>
      <c r="C780" s="8"/>
      <c r="D780" s="8"/>
      <c r="E780" s="13" t="str">
        <f>IFERROR(__xludf.DUMMYFUNCTION("IF(LEN(D780), GOOGLETRANSLATE(D780,""auto"",""en""),)"),"")</f>
        <v/>
      </c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</row>
    <row r="781">
      <c r="A781" s="8"/>
      <c r="B781" s="8"/>
      <c r="C781" s="8"/>
      <c r="D781" s="8"/>
      <c r="E781" s="13" t="str">
        <f>IFERROR(__xludf.DUMMYFUNCTION("IF(LEN(D781), GOOGLETRANSLATE(D781,""auto"",""en""),)"),"")</f>
        <v/>
      </c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</row>
    <row r="782">
      <c r="A782" s="8"/>
      <c r="B782" s="8"/>
      <c r="C782" s="8"/>
      <c r="D782" s="8"/>
      <c r="E782" s="13" t="str">
        <f>IFERROR(__xludf.DUMMYFUNCTION("IF(LEN(D782), GOOGLETRANSLATE(D782,""auto"",""en""),)"),"")</f>
        <v/>
      </c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</row>
    <row r="783">
      <c r="A783" s="8"/>
      <c r="B783" s="8"/>
      <c r="C783" s="8"/>
      <c r="D783" s="8"/>
      <c r="E783" s="13" t="str">
        <f>IFERROR(__xludf.DUMMYFUNCTION("IF(LEN(D783), GOOGLETRANSLATE(D783,""auto"",""en""),)"),"")</f>
        <v/>
      </c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</row>
    <row r="784">
      <c r="A784" s="8"/>
      <c r="B784" s="8"/>
      <c r="C784" s="8"/>
      <c r="D784" s="8"/>
      <c r="E784" s="13" t="str">
        <f>IFERROR(__xludf.DUMMYFUNCTION("IF(LEN(D784), GOOGLETRANSLATE(D784,""auto"",""en""),)"),"")</f>
        <v/>
      </c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</row>
    <row r="785">
      <c r="A785" s="8"/>
      <c r="B785" s="8"/>
      <c r="C785" s="8"/>
      <c r="D785" s="8"/>
      <c r="E785" s="13" t="str">
        <f>IFERROR(__xludf.DUMMYFUNCTION("IF(LEN(D785), GOOGLETRANSLATE(D785,""auto"",""en""),)"),"")</f>
        <v/>
      </c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</row>
    <row r="786">
      <c r="A786" s="8"/>
      <c r="B786" s="8"/>
      <c r="C786" s="8"/>
      <c r="D786" s="8"/>
      <c r="E786" s="13" t="str">
        <f>IFERROR(__xludf.DUMMYFUNCTION("IF(LEN(D786), GOOGLETRANSLATE(D786,""auto"",""en""),)"),"")</f>
        <v/>
      </c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</row>
    <row r="787">
      <c r="A787" s="8"/>
      <c r="B787" s="8"/>
      <c r="C787" s="8"/>
      <c r="D787" s="8"/>
      <c r="E787" s="13" t="str">
        <f>IFERROR(__xludf.DUMMYFUNCTION("IF(LEN(D787), GOOGLETRANSLATE(D787,""auto"",""en""),)"),"")</f>
        <v/>
      </c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</row>
    <row r="788">
      <c r="A788" s="8"/>
      <c r="B788" s="8"/>
      <c r="C788" s="8"/>
      <c r="D788" s="8"/>
      <c r="E788" s="13" t="str">
        <f>IFERROR(__xludf.DUMMYFUNCTION("IF(LEN(D788), GOOGLETRANSLATE(D788,""auto"",""en""),)"),"")</f>
        <v/>
      </c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</row>
    <row r="789">
      <c r="A789" s="8"/>
      <c r="B789" s="8"/>
      <c r="C789" s="8"/>
      <c r="D789" s="8"/>
      <c r="E789" s="13" t="str">
        <f>IFERROR(__xludf.DUMMYFUNCTION("IF(LEN(D789), GOOGLETRANSLATE(D789,""auto"",""en""),)"),"")</f>
        <v/>
      </c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</row>
    <row r="790">
      <c r="A790" s="8"/>
      <c r="B790" s="8"/>
      <c r="C790" s="8"/>
      <c r="D790" s="8"/>
      <c r="E790" s="13" t="str">
        <f>IFERROR(__xludf.DUMMYFUNCTION("IF(LEN(D790), GOOGLETRANSLATE(D790,""auto"",""en""),)"),"")</f>
        <v/>
      </c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</row>
    <row r="791">
      <c r="A791" s="8"/>
      <c r="B791" s="8"/>
      <c r="C791" s="8"/>
      <c r="D791" s="8"/>
      <c r="E791" s="13" t="str">
        <f>IFERROR(__xludf.DUMMYFUNCTION("IF(LEN(D791), GOOGLETRANSLATE(D791,""auto"",""en""),)"),"")</f>
        <v/>
      </c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</row>
    <row r="792">
      <c r="A792" s="8"/>
      <c r="B792" s="8"/>
      <c r="C792" s="8"/>
      <c r="D792" s="8"/>
      <c r="E792" s="13" t="str">
        <f>IFERROR(__xludf.DUMMYFUNCTION("IF(LEN(D792), GOOGLETRANSLATE(D792,""auto"",""en""),)"),"")</f>
        <v/>
      </c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</row>
    <row r="793">
      <c r="A793" s="8"/>
      <c r="B793" s="8"/>
      <c r="C793" s="8"/>
      <c r="D793" s="8"/>
      <c r="E793" s="13" t="str">
        <f>IFERROR(__xludf.DUMMYFUNCTION("IF(LEN(D793), GOOGLETRANSLATE(D793,""auto"",""en""),)"),"")</f>
        <v/>
      </c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</row>
    <row r="794">
      <c r="A794" s="8"/>
      <c r="B794" s="8"/>
      <c r="C794" s="8"/>
      <c r="D794" s="8"/>
      <c r="E794" s="13" t="str">
        <f>IFERROR(__xludf.DUMMYFUNCTION("IF(LEN(D794), GOOGLETRANSLATE(D794,""auto"",""en""),)"),"")</f>
        <v/>
      </c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</row>
    <row r="795">
      <c r="A795" s="8"/>
      <c r="B795" s="8"/>
      <c r="C795" s="8"/>
      <c r="D795" s="8"/>
      <c r="E795" s="13" t="str">
        <f>IFERROR(__xludf.DUMMYFUNCTION("IF(LEN(D795), GOOGLETRANSLATE(D795,""auto"",""en""),)"),"")</f>
        <v/>
      </c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</row>
    <row r="796">
      <c r="A796" s="8"/>
      <c r="B796" s="8"/>
      <c r="C796" s="8"/>
      <c r="D796" s="8"/>
      <c r="E796" s="13" t="str">
        <f>IFERROR(__xludf.DUMMYFUNCTION("IF(LEN(D796), GOOGLETRANSLATE(D796,""auto"",""en""),)"),"")</f>
        <v/>
      </c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</row>
    <row r="797">
      <c r="A797" s="8"/>
      <c r="B797" s="8"/>
      <c r="C797" s="8"/>
      <c r="D797" s="8"/>
      <c r="E797" s="13" t="str">
        <f>IFERROR(__xludf.DUMMYFUNCTION("IF(LEN(D797), GOOGLETRANSLATE(D797,""auto"",""en""),)"),"")</f>
        <v/>
      </c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</row>
    <row r="798">
      <c r="A798" s="8"/>
      <c r="B798" s="8"/>
      <c r="C798" s="8"/>
      <c r="D798" s="8"/>
      <c r="E798" s="13" t="str">
        <f>IFERROR(__xludf.DUMMYFUNCTION("IF(LEN(D798), GOOGLETRANSLATE(D798,""auto"",""en""),)"),"")</f>
        <v/>
      </c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</row>
    <row r="799">
      <c r="A799" s="8"/>
      <c r="B799" s="8"/>
      <c r="C799" s="8"/>
      <c r="D799" s="8"/>
      <c r="E799" s="13" t="str">
        <f>IFERROR(__xludf.DUMMYFUNCTION("IF(LEN(D799), GOOGLETRANSLATE(D799,""auto"",""en""),)"),"")</f>
        <v/>
      </c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</row>
    <row r="800">
      <c r="A800" s="8"/>
      <c r="B800" s="8"/>
      <c r="C800" s="8"/>
      <c r="D800" s="8"/>
      <c r="E800" s="13" t="str">
        <f>IFERROR(__xludf.DUMMYFUNCTION("IF(LEN(D800), GOOGLETRANSLATE(D800,""auto"",""en""),)"),"")</f>
        <v/>
      </c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</row>
    <row r="801">
      <c r="A801" s="8"/>
      <c r="B801" s="8"/>
      <c r="C801" s="8"/>
      <c r="D801" s="8"/>
      <c r="E801" s="13" t="str">
        <f>IFERROR(__xludf.DUMMYFUNCTION("IF(LEN(D801), GOOGLETRANSLATE(D801,""auto"",""en""),)"),"")</f>
        <v/>
      </c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</row>
    <row r="802">
      <c r="A802" s="8"/>
      <c r="B802" s="8"/>
      <c r="C802" s="8"/>
      <c r="D802" s="8"/>
      <c r="E802" s="13" t="str">
        <f>IFERROR(__xludf.DUMMYFUNCTION("IF(LEN(D802), GOOGLETRANSLATE(D802,""auto"",""en""),)"),"")</f>
        <v/>
      </c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</row>
    <row r="803">
      <c r="A803" s="8"/>
      <c r="B803" s="8"/>
      <c r="C803" s="8"/>
      <c r="D803" s="8"/>
      <c r="E803" s="13" t="str">
        <f>IFERROR(__xludf.DUMMYFUNCTION("IF(LEN(D803), GOOGLETRANSLATE(D803,""auto"",""en""),)"),"")</f>
        <v/>
      </c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</row>
    <row r="804">
      <c r="A804" s="8"/>
      <c r="B804" s="8"/>
      <c r="C804" s="8"/>
      <c r="D804" s="8"/>
      <c r="E804" s="13" t="str">
        <f>IFERROR(__xludf.DUMMYFUNCTION("IF(LEN(D804), GOOGLETRANSLATE(D804,""auto"",""en""),)"),"")</f>
        <v/>
      </c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</row>
    <row r="805">
      <c r="A805" s="8"/>
      <c r="B805" s="8"/>
      <c r="C805" s="8"/>
      <c r="D805" s="8"/>
      <c r="E805" s="13" t="str">
        <f>IFERROR(__xludf.DUMMYFUNCTION("IF(LEN(D805), GOOGLETRANSLATE(D805,""auto"",""en""),)"),"")</f>
        <v/>
      </c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</row>
    <row r="806">
      <c r="A806" s="8"/>
      <c r="B806" s="8"/>
      <c r="C806" s="8"/>
      <c r="D806" s="8"/>
      <c r="E806" s="13" t="str">
        <f>IFERROR(__xludf.DUMMYFUNCTION("IF(LEN(D806), GOOGLETRANSLATE(D806,""auto"",""en""),)"),"")</f>
        <v/>
      </c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</row>
    <row r="807">
      <c r="A807" s="8"/>
      <c r="B807" s="8"/>
      <c r="C807" s="8"/>
      <c r="D807" s="8"/>
      <c r="E807" s="13" t="str">
        <f>IFERROR(__xludf.DUMMYFUNCTION("IF(LEN(D807), GOOGLETRANSLATE(D807,""auto"",""en""),)"),"")</f>
        <v/>
      </c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</row>
    <row r="808">
      <c r="A808" s="8"/>
      <c r="B808" s="8"/>
      <c r="C808" s="8"/>
      <c r="D808" s="8"/>
      <c r="E808" s="13" t="str">
        <f>IFERROR(__xludf.DUMMYFUNCTION("IF(LEN(D808), GOOGLETRANSLATE(D808,""auto"",""en""),)"),"")</f>
        <v/>
      </c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</row>
    <row r="809">
      <c r="A809" s="8"/>
      <c r="B809" s="8"/>
      <c r="C809" s="8"/>
      <c r="D809" s="8"/>
      <c r="E809" s="13" t="str">
        <f>IFERROR(__xludf.DUMMYFUNCTION("IF(LEN(D809), GOOGLETRANSLATE(D809,""auto"",""en""),)"),"")</f>
        <v/>
      </c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</row>
    <row r="810">
      <c r="A810" s="8"/>
      <c r="B810" s="8"/>
      <c r="C810" s="8"/>
      <c r="D810" s="8"/>
      <c r="E810" s="13" t="str">
        <f>IFERROR(__xludf.DUMMYFUNCTION("IF(LEN(D810), GOOGLETRANSLATE(D810,""auto"",""en""),)"),"")</f>
        <v/>
      </c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</row>
    <row r="811">
      <c r="A811" s="8"/>
      <c r="B811" s="8"/>
      <c r="C811" s="8"/>
      <c r="D811" s="8"/>
      <c r="E811" s="13" t="str">
        <f>IFERROR(__xludf.DUMMYFUNCTION("IF(LEN(D811), GOOGLETRANSLATE(D811,""auto"",""en""),)"),"")</f>
        <v/>
      </c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</row>
    <row r="812">
      <c r="A812" s="8"/>
      <c r="B812" s="8"/>
      <c r="C812" s="8"/>
      <c r="D812" s="8"/>
      <c r="E812" s="13" t="str">
        <f>IFERROR(__xludf.DUMMYFUNCTION("IF(LEN(D812), GOOGLETRANSLATE(D812,""auto"",""en""),)"),"")</f>
        <v/>
      </c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</row>
    <row r="813">
      <c r="A813" s="8"/>
      <c r="B813" s="8"/>
      <c r="C813" s="8"/>
      <c r="D813" s="8"/>
      <c r="E813" s="13" t="str">
        <f>IFERROR(__xludf.DUMMYFUNCTION("IF(LEN(D813), GOOGLETRANSLATE(D813,""auto"",""en""),)"),"")</f>
        <v/>
      </c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</row>
    <row r="814">
      <c r="A814" s="8"/>
      <c r="B814" s="8"/>
      <c r="C814" s="8"/>
      <c r="D814" s="8"/>
      <c r="E814" s="13" t="str">
        <f>IFERROR(__xludf.DUMMYFUNCTION("IF(LEN(D814), GOOGLETRANSLATE(D814,""auto"",""en""),)"),"")</f>
        <v/>
      </c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</row>
    <row r="815">
      <c r="A815" s="8"/>
      <c r="B815" s="8"/>
      <c r="C815" s="8"/>
      <c r="D815" s="8"/>
      <c r="E815" s="13" t="str">
        <f>IFERROR(__xludf.DUMMYFUNCTION("IF(LEN(D815), GOOGLETRANSLATE(D815,""auto"",""en""),)"),"")</f>
        <v/>
      </c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</row>
    <row r="816">
      <c r="A816" s="8"/>
      <c r="B816" s="8"/>
      <c r="C816" s="8"/>
      <c r="D816" s="8"/>
      <c r="E816" s="13" t="str">
        <f>IFERROR(__xludf.DUMMYFUNCTION("IF(LEN(D816), GOOGLETRANSLATE(D816,""auto"",""en""),)"),"")</f>
        <v/>
      </c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</row>
    <row r="817">
      <c r="A817" s="8"/>
      <c r="B817" s="8"/>
      <c r="C817" s="8"/>
      <c r="D817" s="8"/>
      <c r="E817" s="13" t="str">
        <f>IFERROR(__xludf.DUMMYFUNCTION("IF(LEN(D817), GOOGLETRANSLATE(D817,""auto"",""en""),)"),"")</f>
        <v/>
      </c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</row>
    <row r="818">
      <c r="A818" s="8"/>
      <c r="B818" s="8"/>
      <c r="C818" s="8"/>
      <c r="D818" s="8"/>
      <c r="E818" s="13" t="str">
        <f>IFERROR(__xludf.DUMMYFUNCTION("IF(LEN(D818), GOOGLETRANSLATE(D818,""auto"",""en""),)"),"")</f>
        <v/>
      </c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</row>
    <row r="819">
      <c r="A819" s="8"/>
      <c r="B819" s="8"/>
      <c r="C819" s="8"/>
      <c r="D819" s="8"/>
      <c r="E819" s="13" t="str">
        <f>IFERROR(__xludf.DUMMYFUNCTION("IF(LEN(D819), GOOGLETRANSLATE(D819,""auto"",""en""),)"),"")</f>
        <v/>
      </c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</row>
    <row r="820">
      <c r="A820" s="8"/>
      <c r="B820" s="8"/>
      <c r="C820" s="8"/>
      <c r="D820" s="8"/>
      <c r="E820" s="13" t="str">
        <f>IFERROR(__xludf.DUMMYFUNCTION("IF(LEN(D820), GOOGLETRANSLATE(D820,""auto"",""en""),)"),"")</f>
        <v/>
      </c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</row>
    <row r="821">
      <c r="A821" s="8"/>
      <c r="B821" s="8"/>
      <c r="C821" s="8"/>
      <c r="D821" s="8"/>
      <c r="E821" s="13" t="str">
        <f>IFERROR(__xludf.DUMMYFUNCTION("IF(LEN(D821), GOOGLETRANSLATE(D821,""auto"",""en""),)"),"")</f>
        <v/>
      </c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</row>
    <row r="822">
      <c r="A822" s="8"/>
      <c r="B822" s="8"/>
      <c r="C822" s="8"/>
      <c r="D822" s="8"/>
      <c r="E822" s="13" t="str">
        <f>IFERROR(__xludf.DUMMYFUNCTION("IF(LEN(D822), GOOGLETRANSLATE(D822,""auto"",""en""),)"),"")</f>
        <v/>
      </c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</row>
    <row r="823">
      <c r="A823" s="8"/>
      <c r="B823" s="8"/>
      <c r="C823" s="8"/>
      <c r="D823" s="8"/>
      <c r="E823" s="13" t="str">
        <f>IFERROR(__xludf.DUMMYFUNCTION("IF(LEN(D823), GOOGLETRANSLATE(D823,""auto"",""en""),)"),"")</f>
        <v/>
      </c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</row>
    <row r="824">
      <c r="A824" s="8"/>
      <c r="B824" s="8"/>
      <c r="C824" s="8"/>
      <c r="D824" s="8"/>
      <c r="E824" s="13" t="str">
        <f>IFERROR(__xludf.DUMMYFUNCTION("IF(LEN(D824), GOOGLETRANSLATE(D824,""auto"",""en""),)"),"")</f>
        <v/>
      </c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</row>
    <row r="825">
      <c r="A825" s="8"/>
      <c r="B825" s="8"/>
      <c r="C825" s="8"/>
      <c r="D825" s="8"/>
      <c r="E825" s="13" t="str">
        <f>IFERROR(__xludf.DUMMYFUNCTION("IF(LEN(D825), GOOGLETRANSLATE(D825,""auto"",""en""),)"),"")</f>
        <v/>
      </c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</row>
    <row r="826">
      <c r="A826" s="8"/>
      <c r="B826" s="8"/>
      <c r="C826" s="8"/>
      <c r="D826" s="8"/>
      <c r="E826" s="13" t="str">
        <f>IFERROR(__xludf.DUMMYFUNCTION("IF(LEN(D826), GOOGLETRANSLATE(D826,""auto"",""en""),)"),"")</f>
        <v/>
      </c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</row>
    <row r="827">
      <c r="A827" s="8"/>
      <c r="B827" s="8"/>
      <c r="C827" s="8"/>
      <c r="D827" s="8"/>
      <c r="E827" s="13" t="str">
        <f>IFERROR(__xludf.DUMMYFUNCTION("IF(LEN(D827), GOOGLETRANSLATE(D827,""auto"",""en""),)"),"")</f>
        <v/>
      </c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</row>
    <row r="828">
      <c r="A828" s="8"/>
      <c r="B828" s="8"/>
      <c r="C828" s="8"/>
      <c r="D828" s="8"/>
      <c r="E828" s="13" t="str">
        <f>IFERROR(__xludf.DUMMYFUNCTION("IF(LEN(D828), GOOGLETRANSLATE(D828,""auto"",""en""),)"),"")</f>
        <v/>
      </c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</row>
    <row r="829">
      <c r="A829" s="8"/>
      <c r="B829" s="8"/>
      <c r="C829" s="8"/>
      <c r="D829" s="8"/>
      <c r="E829" s="13" t="str">
        <f>IFERROR(__xludf.DUMMYFUNCTION("IF(LEN(D829), GOOGLETRANSLATE(D829,""auto"",""en""),)"),"")</f>
        <v/>
      </c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</row>
    <row r="830">
      <c r="A830" s="8"/>
      <c r="B830" s="8"/>
      <c r="C830" s="8"/>
      <c r="D830" s="8"/>
      <c r="E830" s="13" t="str">
        <f>IFERROR(__xludf.DUMMYFUNCTION("IF(LEN(D830), GOOGLETRANSLATE(D830,""auto"",""en""),)"),"")</f>
        <v/>
      </c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</row>
    <row r="831">
      <c r="A831" s="8"/>
      <c r="B831" s="8"/>
      <c r="C831" s="8"/>
      <c r="D831" s="8"/>
      <c r="E831" s="13" t="str">
        <f>IFERROR(__xludf.DUMMYFUNCTION("IF(LEN(D831), GOOGLETRANSLATE(D831,""auto"",""en""),)"),"")</f>
        <v/>
      </c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</row>
    <row r="832">
      <c r="A832" s="8"/>
      <c r="B832" s="8"/>
      <c r="C832" s="8"/>
      <c r="D832" s="8"/>
      <c r="E832" s="13" t="str">
        <f>IFERROR(__xludf.DUMMYFUNCTION("IF(LEN(D832), GOOGLETRANSLATE(D832,""auto"",""en""),)"),"")</f>
        <v/>
      </c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</row>
    <row r="833">
      <c r="A833" s="8"/>
      <c r="B833" s="8"/>
      <c r="C833" s="8"/>
      <c r="D833" s="8"/>
      <c r="E833" s="13" t="str">
        <f>IFERROR(__xludf.DUMMYFUNCTION("IF(LEN(D833), GOOGLETRANSLATE(D833,""auto"",""en""),)"),"")</f>
        <v/>
      </c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</row>
    <row r="834">
      <c r="A834" s="8"/>
      <c r="B834" s="8"/>
      <c r="C834" s="8"/>
      <c r="D834" s="8"/>
      <c r="E834" s="13" t="str">
        <f>IFERROR(__xludf.DUMMYFUNCTION("IF(LEN(D834), GOOGLETRANSLATE(D834,""auto"",""en""),)"),"")</f>
        <v/>
      </c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</row>
    <row r="835">
      <c r="A835" s="8"/>
      <c r="B835" s="8"/>
      <c r="C835" s="8"/>
      <c r="D835" s="8"/>
      <c r="E835" s="13" t="str">
        <f>IFERROR(__xludf.DUMMYFUNCTION("IF(LEN(D835), GOOGLETRANSLATE(D835,""auto"",""en""),)"),"")</f>
        <v/>
      </c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</row>
    <row r="836">
      <c r="A836" s="8"/>
      <c r="B836" s="8"/>
      <c r="C836" s="8"/>
      <c r="D836" s="8"/>
      <c r="E836" s="13" t="str">
        <f>IFERROR(__xludf.DUMMYFUNCTION("IF(LEN(D836), GOOGLETRANSLATE(D836,""auto"",""en""),)"),"")</f>
        <v/>
      </c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</row>
    <row r="837">
      <c r="A837" s="8"/>
      <c r="B837" s="8"/>
      <c r="C837" s="8"/>
      <c r="D837" s="8"/>
      <c r="E837" s="13" t="str">
        <f>IFERROR(__xludf.DUMMYFUNCTION("IF(LEN(D837), GOOGLETRANSLATE(D837,""auto"",""en""),)"),"")</f>
        <v/>
      </c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</row>
    <row r="838">
      <c r="A838" s="8"/>
      <c r="B838" s="8"/>
      <c r="C838" s="8"/>
      <c r="D838" s="8"/>
      <c r="E838" s="13" t="str">
        <f>IFERROR(__xludf.DUMMYFUNCTION("IF(LEN(D838), GOOGLETRANSLATE(D838,""auto"",""en""),)"),"")</f>
        <v/>
      </c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</row>
    <row r="839">
      <c r="A839" s="8"/>
      <c r="B839" s="8"/>
      <c r="C839" s="8"/>
      <c r="D839" s="8"/>
      <c r="E839" s="13" t="str">
        <f>IFERROR(__xludf.DUMMYFUNCTION("IF(LEN(D839), GOOGLETRANSLATE(D839,""auto"",""en""),)"),"")</f>
        <v/>
      </c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</row>
    <row r="840">
      <c r="A840" s="8"/>
      <c r="B840" s="8"/>
      <c r="C840" s="8"/>
      <c r="D840" s="8"/>
      <c r="E840" s="13" t="str">
        <f>IFERROR(__xludf.DUMMYFUNCTION("IF(LEN(D840), GOOGLETRANSLATE(D840,""auto"",""en""),)"),"")</f>
        <v/>
      </c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</row>
    <row r="841">
      <c r="A841" s="8"/>
      <c r="B841" s="8"/>
      <c r="C841" s="8"/>
      <c r="D841" s="8"/>
      <c r="E841" s="13" t="str">
        <f>IFERROR(__xludf.DUMMYFUNCTION("IF(LEN(D841), GOOGLETRANSLATE(D841,""auto"",""en""),)"),"")</f>
        <v/>
      </c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</row>
    <row r="842">
      <c r="A842" s="8"/>
      <c r="B842" s="8"/>
      <c r="C842" s="8"/>
      <c r="D842" s="8"/>
      <c r="E842" s="13" t="str">
        <f>IFERROR(__xludf.DUMMYFUNCTION("IF(LEN(D842), GOOGLETRANSLATE(D842,""auto"",""en""),)"),"")</f>
        <v/>
      </c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</row>
    <row r="843">
      <c r="A843" s="8"/>
      <c r="B843" s="8"/>
      <c r="C843" s="8"/>
      <c r="D843" s="8"/>
      <c r="E843" s="13" t="str">
        <f>IFERROR(__xludf.DUMMYFUNCTION("IF(LEN(D843), GOOGLETRANSLATE(D843,""auto"",""en""),)"),"")</f>
        <v/>
      </c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</row>
    <row r="844">
      <c r="A844" s="8"/>
      <c r="B844" s="8"/>
      <c r="C844" s="8"/>
      <c r="D844" s="8"/>
      <c r="E844" s="13" t="str">
        <f>IFERROR(__xludf.DUMMYFUNCTION("IF(LEN(D844), GOOGLETRANSLATE(D844,""auto"",""en""),)"),"")</f>
        <v/>
      </c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</row>
    <row r="845">
      <c r="A845" s="8"/>
      <c r="B845" s="8"/>
      <c r="C845" s="8"/>
      <c r="D845" s="8"/>
      <c r="E845" s="13" t="str">
        <f>IFERROR(__xludf.DUMMYFUNCTION("IF(LEN(D845), GOOGLETRANSLATE(D845,""auto"",""en""),)"),"")</f>
        <v/>
      </c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</row>
    <row r="846">
      <c r="A846" s="8"/>
      <c r="B846" s="8"/>
      <c r="C846" s="8"/>
      <c r="D846" s="8"/>
      <c r="E846" s="13" t="str">
        <f>IFERROR(__xludf.DUMMYFUNCTION("IF(LEN(D846), GOOGLETRANSLATE(D846,""auto"",""en""),)"),"")</f>
        <v/>
      </c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</row>
    <row r="847">
      <c r="A847" s="8"/>
      <c r="B847" s="8"/>
      <c r="C847" s="8"/>
      <c r="D847" s="8"/>
      <c r="E847" s="13" t="str">
        <f>IFERROR(__xludf.DUMMYFUNCTION("IF(LEN(D847), GOOGLETRANSLATE(D847,""auto"",""en""),)"),"")</f>
        <v/>
      </c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</row>
    <row r="848">
      <c r="A848" s="8"/>
      <c r="B848" s="8"/>
      <c r="C848" s="8"/>
      <c r="D848" s="8"/>
      <c r="E848" s="13" t="str">
        <f>IFERROR(__xludf.DUMMYFUNCTION("IF(LEN(D848), GOOGLETRANSLATE(D848,""auto"",""en""),)"),"")</f>
        <v/>
      </c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</row>
    <row r="849">
      <c r="A849" s="8"/>
      <c r="B849" s="8"/>
      <c r="C849" s="8"/>
      <c r="D849" s="8"/>
      <c r="E849" s="13" t="str">
        <f>IFERROR(__xludf.DUMMYFUNCTION("IF(LEN(D849), GOOGLETRANSLATE(D849,""auto"",""en""),)"),"")</f>
        <v/>
      </c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</row>
    <row r="850">
      <c r="A850" s="8"/>
      <c r="B850" s="8"/>
      <c r="C850" s="8"/>
      <c r="D850" s="8"/>
      <c r="E850" s="13" t="str">
        <f>IFERROR(__xludf.DUMMYFUNCTION("IF(LEN(D850), GOOGLETRANSLATE(D850,""auto"",""en""),)"),"")</f>
        <v/>
      </c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</row>
    <row r="851">
      <c r="A851" s="8"/>
      <c r="B851" s="8"/>
      <c r="C851" s="8"/>
      <c r="D851" s="8"/>
      <c r="E851" s="13" t="str">
        <f>IFERROR(__xludf.DUMMYFUNCTION("IF(LEN(D851), GOOGLETRANSLATE(D851,""auto"",""en""),)"),"")</f>
        <v/>
      </c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</row>
    <row r="852">
      <c r="A852" s="8"/>
      <c r="B852" s="8"/>
      <c r="C852" s="8"/>
      <c r="D852" s="8"/>
      <c r="E852" s="13" t="str">
        <f>IFERROR(__xludf.DUMMYFUNCTION("IF(LEN(D852), GOOGLETRANSLATE(D852,""auto"",""en""),)"),"")</f>
        <v/>
      </c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</row>
    <row r="853">
      <c r="A853" s="8"/>
      <c r="B853" s="8"/>
      <c r="C853" s="8"/>
      <c r="D853" s="8"/>
      <c r="E853" s="13" t="str">
        <f>IFERROR(__xludf.DUMMYFUNCTION("IF(LEN(D853), GOOGLETRANSLATE(D853,""auto"",""en""),)"),"")</f>
        <v/>
      </c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</row>
    <row r="854">
      <c r="A854" s="8"/>
      <c r="B854" s="8"/>
      <c r="C854" s="8"/>
      <c r="D854" s="8"/>
      <c r="E854" s="13" t="str">
        <f>IFERROR(__xludf.DUMMYFUNCTION("IF(LEN(D854), GOOGLETRANSLATE(D854,""auto"",""en""),)"),"")</f>
        <v/>
      </c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</row>
    <row r="855">
      <c r="A855" s="8"/>
      <c r="B855" s="8"/>
      <c r="C855" s="8"/>
      <c r="D855" s="8"/>
      <c r="E855" s="13" t="str">
        <f>IFERROR(__xludf.DUMMYFUNCTION("IF(LEN(D855), GOOGLETRANSLATE(D855,""auto"",""en""),)"),"")</f>
        <v/>
      </c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</row>
    <row r="856">
      <c r="A856" s="8"/>
      <c r="B856" s="8"/>
      <c r="C856" s="8"/>
      <c r="D856" s="8"/>
      <c r="E856" s="13" t="str">
        <f>IFERROR(__xludf.DUMMYFUNCTION("IF(LEN(D856), GOOGLETRANSLATE(D856,""auto"",""en""),)"),"")</f>
        <v/>
      </c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</row>
    <row r="857">
      <c r="A857" s="8"/>
      <c r="B857" s="8"/>
      <c r="C857" s="8"/>
      <c r="D857" s="8"/>
      <c r="E857" s="13" t="str">
        <f>IFERROR(__xludf.DUMMYFUNCTION("IF(LEN(D857), GOOGLETRANSLATE(D857,""auto"",""en""),)"),"")</f>
        <v/>
      </c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</row>
    <row r="858">
      <c r="A858" s="8"/>
      <c r="B858" s="8"/>
      <c r="C858" s="8"/>
      <c r="D858" s="8"/>
      <c r="E858" s="13" t="str">
        <f>IFERROR(__xludf.DUMMYFUNCTION("IF(LEN(D858), GOOGLETRANSLATE(D858,""auto"",""en""),)"),"")</f>
        <v/>
      </c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</row>
    <row r="859">
      <c r="A859" s="8"/>
      <c r="B859" s="8"/>
      <c r="C859" s="8"/>
      <c r="D859" s="8"/>
      <c r="E859" s="13" t="str">
        <f>IFERROR(__xludf.DUMMYFUNCTION("IF(LEN(D859), GOOGLETRANSLATE(D859,""auto"",""en""),)"),"")</f>
        <v/>
      </c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</row>
    <row r="860">
      <c r="A860" s="8"/>
      <c r="B860" s="8"/>
      <c r="C860" s="8"/>
      <c r="D860" s="8"/>
      <c r="E860" s="13" t="str">
        <f>IFERROR(__xludf.DUMMYFUNCTION("IF(LEN(D860), GOOGLETRANSLATE(D860,""auto"",""en""),)"),"")</f>
        <v/>
      </c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</row>
    <row r="861">
      <c r="A861" s="8"/>
      <c r="B861" s="8"/>
      <c r="C861" s="8"/>
      <c r="D861" s="8"/>
      <c r="E861" s="13" t="str">
        <f>IFERROR(__xludf.DUMMYFUNCTION("IF(LEN(D861), GOOGLETRANSLATE(D861,""auto"",""en""),)"),"")</f>
        <v/>
      </c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</row>
    <row r="862">
      <c r="A862" s="8"/>
      <c r="B862" s="8"/>
      <c r="C862" s="8"/>
      <c r="D862" s="8"/>
      <c r="E862" s="13" t="str">
        <f>IFERROR(__xludf.DUMMYFUNCTION("IF(LEN(D862), GOOGLETRANSLATE(D862,""auto"",""en""),)"),"")</f>
        <v/>
      </c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</row>
    <row r="863">
      <c r="A863" s="8"/>
      <c r="B863" s="8"/>
      <c r="C863" s="8"/>
      <c r="D863" s="8"/>
      <c r="E863" s="13" t="str">
        <f>IFERROR(__xludf.DUMMYFUNCTION("IF(LEN(D863), GOOGLETRANSLATE(D863,""auto"",""en""),)"),"")</f>
        <v/>
      </c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</row>
    <row r="864">
      <c r="A864" s="8"/>
      <c r="B864" s="8"/>
      <c r="C864" s="8"/>
      <c r="D864" s="8"/>
      <c r="E864" s="13" t="str">
        <f>IFERROR(__xludf.DUMMYFUNCTION("IF(LEN(D864), GOOGLETRANSLATE(D864,""auto"",""en""),)"),"")</f>
        <v/>
      </c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</row>
    <row r="865">
      <c r="A865" s="8"/>
      <c r="B865" s="8"/>
      <c r="C865" s="8"/>
      <c r="D865" s="8"/>
      <c r="E865" s="13" t="str">
        <f>IFERROR(__xludf.DUMMYFUNCTION("IF(LEN(D865), GOOGLETRANSLATE(D865,""auto"",""en""),)"),"")</f>
        <v/>
      </c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</row>
    <row r="866">
      <c r="A866" s="8"/>
      <c r="B866" s="8"/>
      <c r="C866" s="8"/>
      <c r="D866" s="8"/>
      <c r="E866" s="13" t="str">
        <f>IFERROR(__xludf.DUMMYFUNCTION("IF(LEN(D866), GOOGLETRANSLATE(D866,""auto"",""en""),)"),"")</f>
        <v/>
      </c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</row>
    <row r="867">
      <c r="A867" s="8"/>
      <c r="B867" s="8"/>
      <c r="C867" s="8"/>
      <c r="D867" s="8"/>
      <c r="E867" s="13" t="str">
        <f>IFERROR(__xludf.DUMMYFUNCTION("IF(LEN(D867), GOOGLETRANSLATE(D867,""auto"",""en""),)"),"")</f>
        <v/>
      </c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</row>
    <row r="868">
      <c r="A868" s="8"/>
      <c r="B868" s="8"/>
      <c r="C868" s="8"/>
      <c r="D868" s="8"/>
      <c r="E868" s="13" t="str">
        <f>IFERROR(__xludf.DUMMYFUNCTION("IF(LEN(D868), GOOGLETRANSLATE(D868,""auto"",""en""),)"),"")</f>
        <v/>
      </c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</row>
    <row r="869">
      <c r="A869" s="8"/>
      <c r="B869" s="8"/>
      <c r="C869" s="8"/>
      <c r="D869" s="8"/>
      <c r="E869" s="13" t="str">
        <f>IFERROR(__xludf.DUMMYFUNCTION("IF(LEN(D869), GOOGLETRANSLATE(D869,""auto"",""en""),)"),"")</f>
        <v/>
      </c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</row>
    <row r="870">
      <c r="A870" s="8"/>
      <c r="B870" s="8"/>
      <c r="C870" s="8"/>
      <c r="D870" s="8"/>
      <c r="E870" s="13" t="str">
        <f>IFERROR(__xludf.DUMMYFUNCTION("IF(LEN(D870), GOOGLETRANSLATE(D870,""auto"",""en""),)"),"")</f>
        <v/>
      </c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</row>
    <row r="871">
      <c r="A871" s="8"/>
      <c r="B871" s="8"/>
      <c r="C871" s="8"/>
      <c r="D871" s="8"/>
      <c r="E871" s="13" t="str">
        <f>IFERROR(__xludf.DUMMYFUNCTION("IF(LEN(D871), GOOGLETRANSLATE(D871,""auto"",""en""),)"),"")</f>
        <v/>
      </c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</row>
    <row r="872">
      <c r="A872" s="8"/>
      <c r="B872" s="8"/>
      <c r="C872" s="8"/>
      <c r="D872" s="8"/>
      <c r="E872" s="13" t="str">
        <f>IFERROR(__xludf.DUMMYFUNCTION("IF(LEN(D872), GOOGLETRANSLATE(D872,""auto"",""en""),)"),"")</f>
        <v/>
      </c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</row>
    <row r="873">
      <c r="A873" s="8"/>
      <c r="B873" s="8"/>
      <c r="C873" s="8"/>
      <c r="D873" s="8"/>
      <c r="E873" s="13" t="str">
        <f>IFERROR(__xludf.DUMMYFUNCTION("IF(LEN(D873), GOOGLETRANSLATE(D873,""auto"",""en""),)"),"")</f>
        <v/>
      </c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</row>
    <row r="874">
      <c r="A874" s="8"/>
      <c r="B874" s="8"/>
      <c r="C874" s="8"/>
      <c r="D874" s="8"/>
      <c r="E874" s="13" t="str">
        <f>IFERROR(__xludf.DUMMYFUNCTION("IF(LEN(D874), GOOGLETRANSLATE(D874,""auto"",""en""),)"),"")</f>
        <v/>
      </c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</row>
    <row r="875">
      <c r="A875" s="8"/>
      <c r="B875" s="8"/>
      <c r="C875" s="8"/>
      <c r="D875" s="8"/>
      <c r="E875" s="13" t="str">
        <f>IFERROR(__xludf.DUMMYFUNCTION("IF(LEN(D875), GOOGLETRANSLATE(D875,""auto"",""en""),)"),"")</f>
        <v/>
      </c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</row>
    <row r="876">
      <c r="A876" s="8"/>
      <c r="B876" s="8"/>
      <c r="C876" s="8"/>
      <c r="D876" s="8"/>
      <c r="E876" s="13" t="str">
        <f>IFERROR(__xludf.DUMMYFUNCTION("IF(LEN(D876), GOOGLETRANSLATE(D876,""auto"",""en""),)"),"")</f>
        <v/>
      </c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</row>
    <row r="877">
      <c r="A877" s="8"/>
      <c r="B877" s="8"/>
      <c r="C877" s="8"/>
      <c r="D877" s="8"/>
      <c r="E877" s="13" t="str">
        <f>IFERROR(__xludf.DUMMYFUNCTION("IF(LEN(D877), GOOGLETRANSLATE(D877,""auto"",""en""),)"),"")</f>
        <v/>
      </c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</row>
    <row r="878">
      <c r="A878" s="8"/>
      <c r="B878" s="8"/>
      <c r="C878" s="8"/>
      <c r="D878" s="8"/>
      <c r="E878" s="13" t="str">
        <f>IFERROR(__xludf.DUMMYFUNCTION("IF(LEN(D878), GOOGLETRANSLATE(D878,""auto"",""en""),)"),"")</f>
        <v/>
      </c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</row>
    <row r="879">
      <c r="A879" s="8"/>
      <c r="B879" s="8"/>
      <c r="C879" s="8"/>
      <c r="D879" s="8"/>
      <c r="E879" s="13" t="str">
        <f>IFERROR(__xludf.DUMMYFUNCTION("IF(LEN(D879), GOOGLETRANSLATE(D879,""auto"",""en""),)"),"")</f>
        <v/>
      </c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</row>
    <row r="880">
      <c r="A880" s="8"/>
      <c r="B880" s="8"/>
      <c r="C880" s="8"/>
      <c r="D880" s="8"/>
      <c r="E880" s="13" t="str">
        <f>IFERROR(__xludf.DUMMYFUNCTION("IF(LEN(D880), GOOGLETRANSLATE(D880,""auto"",""en""),)"),"")</f>
        <v/>
      </c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</row>
    <row r="881">
      <c r="A881" s="8"/>
      <c r="B881" s="8"/>
      <c r="C881" s="8"/>
      <c r="D881" s="8"/>
      <c r="E881" s="13" t="str">
        <f>IFERROR(__xludf.DUMMYFUNCTION("IF(LEN(D881), GOOGLETRANSLATE(D881,""auto"",""en""),)"),"")</f>
        <v/>
      </c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</row>
    <row r="882">
      <c r="A882" s="8"/>
      <c r="B882" s="8"/>
      <c r="C882" s="8"/>
      <c r="D882" s="8"/>
      <c r="E882" s="13" t="str">
        <f>IFERROR(__xludf.DUMMYFUNCTION("IF(LEN(D882), GOOGLETRANSLATE(D882,""auto"",""en""),)"),"")</f>
        <v/>
      </c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</row>
    <row r="883">
      <c r="A883" s="8"/>
      <c r="B883" s="8"/>
      <c r="C883" s="8"/>
      <c r="D883" s="8"/>
      <c r="E883" s="13" t="str">
        <f>IFERROR(__xludf.DUMMYFUNCTION("IF(LEN(D883), GOOGLETRANSLATE(D883,""auto"",""en""),)"),"")</f>
        <v/>
      </c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</row>
    <row r="884">
      <c r="A884" s="8"/>
      <c r="B884" s="8"/>
      <c r="C884" s="8"/>
      <c r="D884" s="8"/>
      <c r="E884" s="13" t="str">
        <f>IFERROR(__xludf.DUMMYFUNCTION("IF(LEN(D884), GOOGLETRANSLATE(D884,""auto"",""en""),)"),"")</f>
        <v/>
      </c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</row>
    <row r="885">
      <c r="A885" s="8"/>
      <c r="B885" s="8"/>
      <c r="C885" s="8"/>
      <c r="D885" s="8"/>
      <c r="E885" s="13" t="str">
        <f>IFERROR(__xludf.DUMMYFUNCTION("IF(LEN(D885), GOOGLETRANSLATE(D885,""auto"",""en""),)"),"")</f>
        <v/>
      </c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</row>
    <row r="886">
      <c r="A886" s="8"/>
      <c r="B886" s="8"/>
      <c r="C886" s="8"/>
      <c r="D886" s="8"/>
      <c r="E886" s="13" t="str">
        <f>IFERROR(__xludf.DUMMYFUNCTION("IF(LEN(D886), GOOGLETRANSLATE(D886,""auto"",""en""),)"),"")</f>
        <v/>
      </c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</row>
    <row r="887">
      <c r="A887" s="8"/>
      <c r="B887" s="8"/>
      <c r="C887" s="8"/>
      <c r="D887" s="8"/>
      <c r="E887" s="13" t="str">
        <f>IFERROR(__xludf.DUMMYFUNCTION("IF(LEN(D887), GOOGLETRANSLATE(D887,""auto"",""en""),)"),"")</f>
        <v/>
      </c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</row>
    <row r="888">
      <c r="A888" s="8"/>
      <c r="B888" s="8"/>
      <c r="C888" s="8"/>
      <c r="D888" s="8"/>
      <c r="E888" s="13" t="str">
        <f>IFERROR(__xludf.DUMMYFUNCTION("IF(LEN(D888), GOOGLETRANSLATE(D888,""auto"",""en""),)"),"")</f>
        <v/>
      </c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</row>
    <row r="889">
      <c r="A889" s="8"/>
      <c r="B889" s="8"/>
      <c r="C889" s="8"/>
      <c r="D889" s="8"/>
      <c r="E889" s="13" t="str">
        <f>IFERROR(__xludf.DUMMYFUNCTION("IF(LEN(D889), GOOGLETRANSLATE(D889,""auto"",""en""),)"),"")</f>
        <v/>
      </c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</row>
    <row r="890">
      <c r="A890" s="8"/>
      <c r="B890" s="8"/>
      <c r="C890" s="8"/>
      <c r="D890" s="8"/>
      <c r="E890" s="13" t="str">
        <f>IFERROR(__xludf.DUMMYFUNCTION("IF(LEN(D890), GOOGLETRANSLATE(D890,""auto"",""en""),)"),"")</f>
        <v/>
      </c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</row>
    <row r="891">
      <c r="A891" s="8"/>
      <c r="B891" s="8"/>
      <c r="C891" s="8"/>
      <c r="D891" s="8"/>
      <c r="E891" s="13" t="str">
        <f>IFERROR(__xludf.DUMMYFUNCTION("IF(LEN(D891), GOOGLETRANSLATE(D891,""auto"",""en""),)"),"")</f>
        <v/>
      </c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</row>
    <row r="892">
      <c r="A892" s="8"/>
      <c r="B892" s="8"/>
      <c r="C892" s="8"/>
      <c r="D892" s="8"/>
      <c r="E892" s="13" t="str">
        <f>IFERROR(__xludf.DUMMYFUNCTION("IF(LEN(D892), GOOGLETRANSLATE(D892,""auto"",""en""),)"),"")</f>
        <v/>
      </c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</row>
    <row r="893">
      <c r="A893" s="8"/>
      <c r="B893" s="8"/>
      <c r="C893" s="8"/>
      <c r="D893" s="8"/>
      <c r="E893" s="13" t="str">
        <f>IFERROR(__xludf.DUMMYFUNCTION("IF(LEN(D893), GOOGLETRANSLATE(D893,""auto"",""en""),)"),"")</f>
        <v/>
      </c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</row>
    <row r="894">
      <c r="A894" s="8"/>
      <c r="B894" s="8"/>
      <c r="C894" s="8"/>
      <c r="D894" s="8"/>
      <c r="E894" s="13" t="str">
        <f>IFERROR(__xludf.DUMMYFUNCTION("IF(LEN(D894), GOOGLETRANSLATE(D894,""auto"",""en""),)"),"")</f>
        <v/>
      </c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</row>
    <row r="895">
      <c r="A895" s="8"/>
      <c r="B895" s="8"/>
      <c r="C895" s="8"/>
      <c r="D895" s="8"/>
      <c r="E895" s="13" t="str">
        <f>IFERROR(__xludf.DUMMYFUNCTION("IF(LEN(D895), GOOGLETRANSLATE(D895,""auto"",""en""),)"),"")</f>
        <v/>
      </c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</row>
    <row r="896">
      <c r="A896" s="8"/>
      <c r="B896" s="8"/>
      <c r="C896" s="8"/>
      <c r="D896" s="8"/>
      <c r="E896" s="13" t="str">
        <f>IFERROR(__xludf.DUMMYFUNCTION("IF(LEN(D896), GOOGLETRANSLATE(D896,""auto"",""en""),)"),"")</f>
        <v/>
      </c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</row>
    <row r="897">
      <c r="A897" s="8"/>
      <c r="B897" s="8"/>
      <c r="C897" s="8"/>
      <c r="D897" s="8"/>
      <c r="E897" s="13" t="str">
        <f>IFERROR(__xludf.DUMMYFUNCTION("IF(LEN(D897), GOOGLETRANSLATE(D897,""auto"",""en""),)"),"")</f>
        <v/>
      </c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</row>
    <row r="898">
      <c r="A898" s="8"/>
      <c r="B898" s="8"/>
      <c r="C898" s="8"/>
      <c r="D898" s="8"/>
      <c r="E898" s="13" t="str">
        <f>IFERROR(__xludf.DUMMYFUNCTION("IF(LEN(D898), GOOGLETRANSLATE(D898,""auto"",""en""),)"),"")</f>
        <v/>
      </c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</row>
    <row r="899">
      <c r="A899" s="8"/>
      <c r="B899" s="8"/>
      <c r="C899" s="8"/>
      <c r="D899" s="8"/>
      <c r="E899" s="13" t="str">
        <f>IFERROR(__xludf.DUMMYFUNCTION("IF(LEN(D899), GOOGLETRANSLATE(D899,""auto"",""en""),)"),"")</f>
        <v/>
      </c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</row>
    <row r="900">
      <c r="A900" s="8"/>
      <c r="B900" s="8"/>
      <c r="C900" s="8"/>
      <c r="D900" s="8"/>
      <c r="E900" s="13" t="str">
        <f>IFERROR(__xludf.DUMMYFUNCTION("IF(LEN(D900), GOOGLETRANSLATE(D900,""auto"",""en""),)"),"")</f>
        <v/>
      </c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</row>
    <row r="901">
      <c r="A901" s="8"/>
      <c r="B901" s="8"/>
      <c r="C901" s="8"/>
      <c r="D901" s="8"/>
      <c r="E901" s="13" t="str">
        <f>IFERROR(__xludf.DUMMYFUNCTION("IF(LEN(D901), GOOGLETRANSLATE(D901,""auto"",""en""),)"),"")</f>
        <v/>
      </c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</row>
    <row r="902">
      <c r="A902" s="8"/>
      <c r="B902" s="8"/>
      <c r="C902" s="8"/>
      <c r="D902" s="8"/>
      <c r="E902" s="13" t="str">
        <f>IFERROR(__xludf.DUMMYFUNCTION("IF(LEN(D902), GOOGLETRANSLATE(D902,""auto"",""en""),)"),"")</f>
        <v/>
      </c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</row>
    <row r="903">
      <c r="A903" s="8"/>
      <c r="B903" s="8"/>
      <c r="C903" s="8"/>
      <c r="D903" s="8"/>
      <c r="E903" s="13" t="str">
        <f>IFERROR(__xludf.DUMMYFUNCTION("IF(LEN(D903), GOOGLETRANSLATE(D903,""auto"",""en""),)"),"")</f>
        <v/>
      </c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</row>
    <row r="904">
      <c r="A904" s="8"/>
      <c r="B904" s="8"/>
      <c r="C904" s="8"/>
      <c r="D904" s="8"/>
      <c r="E904" s="13" t="str">
        <f>IFERROR(__xludf.DUMMYFUNCTION("IF(LEN(D904), GOOGLETRANSLATE(D904,""auto"",""en""),)"),"")</f>
        <v/>
      </c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</row>
    <row r="905">
      <c r="A905" s="8"/>
      <c r="B905" s="8"/>
      <c r="C905" s="8"/>
      <c r="D905" s="8"/>
      <c r="E905" s="13" t="str">
        <f>IFERROR(__xludf.DUMMYFUNCTION("IF(LEN(D905), GOOGLETRANSLATE(D905,""auto"",""en""),)"),"")</f>
        <v/>
      </c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</row>
    <row r="906">
      <c r="A906" s="8"/>
      <c r="B906" s="8"/>
      <c r="C906" s="8"/>
      <c r="D906" s="8"/>
      <c r="E906" s="13" t="str">
        <f>IFERROR(__xludf.DUMMYFUNCTION("IF(LEN(D906), GOOGLETRANSLATE(D906,""auto"",""en""),)"),"")</f>
        <v/>
      </c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</row>
    <row r="907">
      <c r="A907" s="8"/>
      <c r="B907" s="8"/>
      <c r="C907" s="8"/>
      <c r="D907" s="8"/>
      <c r="E907" s="13" t="str">
        <f>IFERROR(__xludf.DUMMYFUNCTION("IF(LEN(D907), GOOGLETRANSLATE(D907,""auto"",""en""),)"),"")</f>
        <v/>
      </c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</row>
    <row r="908">
      <c r="A908" s="8"/>
      <c r="B908" s="8"/>
      <c r="C908" s="8"/>
      <c r="D908" s="8"/>
      <c r="E908" s="13" t="str">
        <f>IFERROR(__xludf.DUMMYFUNCTION("IF(LEN(D908), GOOGLETRANSLATE(D908,""auto"",""en""),)"),"")</f>
        <v/>
      </c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</row>
    <row r="909">
      <c r="A909" s="8"/>
      <c r="B909" s="8"/>
      <c r="C909" s="8"/>
      <c r="D909" s="8"/>
      <c r="E909" s="13" t="str">
        <f>IFERROR(__xludf.DUMMYFUNCTION("IF(LEN(D909), GOOGLETRANSLATE(D909,""auto"",""en""),)"),"")</f>
        <v/>
      </c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</row>
    <row r="910">
      <c r="A910" s="8"/>
      <c r="B910" s="8"/>
      <c r="C910" s="8"/>
      <c r="D910" s="8"/>
      <c r="E910" s="13" t="str">
        <f>IFERROR(__xludf.DUMMYFUNCTION("IF(LEN(D910), GOOGLETRANSLATE(D910,""auto"",""en""),)"),"")</f>
        <v/>
      </c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</row>
    <row r="911">
      <c r="A911" s="8"/>
      <c r="B911" s="8"/>
      <c r="C911" s="8"/>
      <c r="D911" s="8"/>
      <c r="E911" s="13" t="str">
        <f>IFERROR(__xludf.DUMMYFUNCTION("IF(LEN(D911), GOOGLETRANSLATE(D911,""auto"",""en""),)"),"")</f>
        <v/>
      </c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</row>
    <row r="912">
      <c r="A912" s="8"/>
      <c r="B912" s="8"/>
      <c r="C912" s="8"/>
      <c r="D912" s="8"/>
      <c r="E912" s="13" t="str">
        <f>IFERROR(__xludf.DUMMYFUNCTION("IF(LEN(D912), GOOGLETRANSLATE(D912,""auto"",""en""),)"),"")</f>
        <v/>
      </c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</row>
    <row r="913">
      <c r="A913" s="8"/>
      <c r="B913" s="8"/>
      <c r="C913" s="8"/>
      <c r="D913" s="8"/>
      <c r="E913" s="13" t="str">
        <f>IFERROR(__xludf.DUMMYFUNCTION("IF(LEN(D913), GOOGLETRANSLATE(D913,""auto"",""en""),)"),"")</f>
        <v/>
      </c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</row>
    <row r="914">
      <c r="A914" s="8"/>
      <c r="B914" s="8"/>
      <c r="C914" s="8"/>
      <c r="D914" s="8"/>
      <c r="E914" s="13" t="str">
        <f>IFERROR(__xludf.DUMMYFUNCTION("IF(LEN(D914), GOOGLETRANSLATE(D914,""auto"",""en""),)"),"")</f>
        <v/>
      </c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</row>
    <row r="915">
      <c r="A915" s="8"/>
      <c r="B915" s="8"/>
      <c r="C915" s="8"/>
      <c r="D915" s="8"/>
      <c r="E915" s="13" t="str">
        <f>IFERROR(__xludf.DUMMYFUNCTION("IF(LEN(D915), GOOGLETRANSLATE(D915,""auto"",""en""),)"),"")</f>
        <v/>
      </c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</row>
    <row r="916">
      <c r="A916" s="8"/>
      <c r="B916" s="8"/>
      <c r="C916" s="8"/>
      <c r="D916" s="8"/>
      <c r="E916" s="13" t="str">
        <f>IFERROR(__xludf.DUMMYFUNCTION("IF(LEN(D916), GOOGLETRANSLATE(D916,""auto"",""en""),)"),"")</f>
        <v/>
      </c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</row>
    <row r="917">
      <c r="A917" s="8"/>
      <c r="B917" s="8"/>
      <c r="C917" s="8"/>
      <c r="D917" s="8"/>
      <c r="E917" s="13" t="str">
        <f>IFERROR(__xludf.DUMMYFUNCTION("IF(LEN(D917), GOOGLETRANSLATE(D917,""auto"",""en""),)"),"")</f>
        <v/>
      </c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</row>
    <row r="918">
      <c r="A918" s="8"/>
      <c r="B918" s="8"/>
      <c r="C918" s="8"/>
      <c r="D918" s="8"/>
      <c r="E918" s="13" t="str">
        <f>IFERROR(__xludf.DUMMYFUNCTION("IF(LEN(D918), GOOGLETRANSLATE(D918,""auto"",""en""),)"),"")</f>
        <v/>
      </c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</row>
    <row r="919">
      <c r="A919" s="8"/>
      <c r="B919" s="8"/>
      <c r="C919" s="8"/>
      <c r="D919" s="8"/>
      <c r="E919" s="13" t="str">
        <f>IFERROR(__xludf.DUMMYFUNCTION("IF(LEN(D919), GOOGLETRANSLATE(D919,""auto"",""en""),)"),"")</f>
        <v/>
      </c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</row>
    <row r="920">
      <c r="A920" s="8"/>
      <c r="B920" s="8"/>
      <c r="C920" s="8"/>
      <c r="D920" s="8"/>
      <c r="E920" s="13" t="str">
        <f>IFERROR(__xludf.DUMMYFUNCTION("IF(LEN(D920), GOOGLETRANSLATE(D920,""auto"",""en""),)"),"")</f>
        <v/>
      </c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</row>
    <row r="921">
      <c r="A921" s="8"/>
      <c r="B921" s="8"/>
      <c r="C921" s="8"/>
      <c r="D921" s="8"/>
      <c r="E921" s="13" t="str">
        <f>IFERROR(__xludf.DUMMYFUNCTION("IF(LEN(D921), GOOGLETRANSLATE(D921,""auto"",""en""),)"),"")</f>
        <v/>
      </c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</row>
    <row r="922">
      <c r="A922" s="8"/>
      <c r="B922" s="8"/>
      <c r="C922" s="8"/>
      <c r="D922" s="8"/>
      <c r="E922" s="13" t="str">
        <f>IFERROR(__xludf.DUMMYFUNCTION("IF(LEN(D922), GOOGLETRANSLATE(D922,""auto"",""en""),)"),"")</f>
        <v/>
      </c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</row>
    <row r="923">
      <c r="A923" s="8"/>
      <c r="B923" s="8"/>
      <c r="C923" s="8"/>
      <c r="D923" s="8"/>
      <c r="E923" s="13" t="str">
        <f>IFERROR(__xludf.DUMMYFUNCTION("IF(LEN(D923), GOOGLETRANSLATE(D923,""auto"",""en""),)"),"")</f>
        <v/>
      </c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</row>
    <row r="924">
      <c r="A924" s="8"/>
      <c r="B924" s="8"/>
      <c r="C924" s="8"/>
      <c r="D924" s="8"/>
      <c r="E924" s="13" t="str">
        <f>IFERROR(__xludf.DUMMYFUNCTION("IF(LEN(D924), GOOGLETRANSLATE(D924,""auto"",""en""),)"),"")</f>
        <v/>
      </c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</row>
    <row r="925">
      <c r="A925" s="8"/>
      <c r="B925" s="8"/>
      <c r="C925" s="8"/>
      <c r="D925" s="8"/>
      <c r="E925" s="13" t="str">
        <f>IFERROR(__xludf.DUMMYFUNCTION("IF(LEN(D925), GOOGLETRANSLATE(D925,""auto"",""en""),)"),"")</f>
        <v/>
      </c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</row>
    <row r="926">
      <c r="A926" s="8"/>
      <c r="B926" s="8"/>
      <c r="C926" s="8"/>
      <c r="D926" s="8"/>
      <c r="E926" s="13" t="str">
        <f>IFERROR(__xludf.DUMMYFUNCTION("IF(LEN(D926), GOOGLETRANSLATE(D926,""auto"",""en""),)"),"")</f>
        <v/>
      </c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</row>
    <row r="927">
      <c r="A927" s="8"/>
      <c r="B927" s="8"/>
      <c r="C927" s="8"/>
      <c r="D927" s="8"/>
      <c r="E927" s="13" t="str">
        <f>IFERROR(__xludf.DUMMYFUNCTION("IF(LEN(D927), GOOGLETRANSLATE(D927,""auto"",""en""),)"),"")</f>
        <v/>
      </c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</row>
    <row r="928">
      <c r="A928" s="8"/>
      <c r="B928" s="8"/>
      <c r="C928" s="8"/>
      <c r="D928" s="8"/>
      <c r="E928" s="13" t="str">
        <f>IFERROR(__xludf.DUMMYFUNCTION("IF(LEN(D928), GOOGLETRANSLATE(D928,""auto"",""en""),)"),"")</f>
        <v/>
      </c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</row>
    <row r="929">
      <c r="A929" s="8"/>
      <c r="B929" s="8"/>
      <c r="C929" s="8"/>
      <c r="D929" s="8"/>
      <c r="E929" s="13" t="str">
        <f>IFERROR(__xludf.DUMMYFUNCTION("IF(LEN(D929), GOOGLETRANSLATE(D929,""auto"",""en""),)"),"")</f>
        <v/>
      </c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</row>
    <row r="930">
      <c r="A930" s="8"/>
      <c r="B930" s="8"/>
      <c r="C930" s="8"/>
      <c r="D930" s="8"/>
      <c r="E930" s="13" t="str">
        <f>IFERROR(__xludf.DUMMYFUNCTION("IF(LEN(D930), GOOGLETRANSLATE(D930,""auto"",""en""),)"),"")</f>
        <v/>
      </c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</row>
    <row r="931">
      <c r="A931" s="8"/>
      <c r="B931" s="8"/>
      <c r="C931" s="8"/>
      <c r="D931" s="8"/>
      <c r="E931" s="13" t="str">
        <f>IFERROR(__xludf.DUMMYFUNCTION("IF(LEN(D931), GOOGLETRANSLATE(D931,""auto"",""en""),)"),"")</f>
        <v/>
      </c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</row>
    <row r="932">
      <c r="A932" s="8"/>
      <c r="B932" s="8"/>
      <c r="C932" s="8"/>
      <c r="D932" s="8"/>
      <c r="E932" s="13" t="str">
        <f>IFERROR(__xludf.DUMMYFUNCTION("IF(LEN(D932), GOOGLETRANSLATE(D932,""auto"",""en""),)"),"")</f>
        <v/>
      </c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</row>
    <row r="933">
      <c r="A933" s="8"/>
      <c r="B933" s="8"/>
      <c r="C933" s="8"/>
      <c r="D933" s="8"/>
      <c r="E933" s="13" t="str">
        <f>IFERROR(__xludf.DUMMYFUNCTION("IF(LEN(D933), GOOGLETRANSLATE(D933,""auto"",""en""),)"),"")</f>
        <v/>
      </c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</row>
    <row r="934">
      <c r="A934" s="8"/>
      <c r="B934" s="8"/>
      <c r="C934" s="8"/>
      <c r="D934" s="8"/>
      <c r="E934" s="13" t="str">
        <f>IFERROR(__xludf.DUMMYFUNCTION("IF(LEN(D934), GOOGLETRANSLATE(D934,""auto"",""en""),)"),"")</f>
        <v/>
      </c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</row>
    <row r="935">
      <c r="A935" s="8"/>
      <c r="B935" s="8"/>
      <c r="C935" s="8"/>
      <c r="D935" s="8"/>
      <c r="E935" s="13" t="str">
        <f>IFERROR(__xludf.DUMMYFUNCTION("IF(LEN(D935), GOOGLETRANSLATE(D935,""auto"",""en""),)"),"")</f>
        <v/>
      </c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</row>
    <row r="936">
      <c r="A936" s="8"/>
      <c r="B936" s="8"/>
      <c r="C936" s="8"/>
      <c r="D936" s="8"/>
      <c r="E936" s="13" t="str">
        <f>IFERROR(__xludf.DUMMYFUNCTION("IF(LEN(D936), GOOGLETRANSLATE(D936,""auto"",""en""),)"),"")</f>
        <v/>
      </c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</row>
    <row r="937">
      <c r="A937" s="8"/>
      <c r="B937" s="8"/>
      <c r="C937" s="8"/>
      <c r="D937" s="8"/>
      <c r="E937" s="13" t="str">
        <f>IFERROR(__xludf.DUMMYFUNCTION("IF(LEN(D937), GOOGLETRANSLATE(D937,""auto"",""en""),)"),"")</f>
        <v/>
      </c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</row>
    <row r="938">
      <c r="A938" s="8"/>
      <c r="B938" s="8"/>
      <c r="C938" s="8"/>
      <c r="D938" s="8"/>
      <c r="E938" s="13" t="str">
        <f>IFERROR(__xludf.DUMMYFUNCTION("IF(LEN(D938), GOOGLETRANSLATE(D938,""auto"",""en""),)"),"")</f>
        <v/>
      </c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</row>
    <row r="939">
      <c r="A939" s="8"/>
      <c r="B939" s="8"/>
      <c r="C939" s="8"/>
      <c r="D939" s="8"/>
      <c r="E939" s="13" t="str">
        <f>IFERROR(__xludf.DUMMYFUNCTION("IF(LEN(D939), GOOGLETRANSLATE(D939,""auto"",""en""),)"),"")</f>
        <v/>
      </c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</row>
    <row r="940">
      <c r="A940" s="8"/>
      <c r="B940" s="8"/>
      <c r="C940" s="8"/>
      <c r="D940" s="8"/>
      <c r="E940" s="13" t="str">
        <f>IFERROR(__xludf.DUMMYFUNCTION("IF(LEN(D940), GOOGLETRANSLATE(D940,""auto"",""en""),)"),"")</f>
        <v/>
      </c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</row>
    <row r="941">
      <c r="A941" s="8"/>
      <c r="B941" s="8"/>
      <c r="C941" s="8"/>
      <c r="D941" s="8"/>
      <c r="E941" s="13" t="str">
        <f>IFERROR(__xludf.DUMMYFUNCTION("IF(LEN(D941), GOOGLETRANSLATE(D941,""auto"",""en""),)"),"")</f>
        <v/>
      </c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</row>
    <row r="942">
      <c r="A942" s="8"/>
      <c r="B942" s="8"/>
      <c r="C942" s="8"/>
      <c r="D942" s="8"/>
      <c r="E942" s="13" t="str">
        <f>IFERROR(__xludf.DUMMYFUNCTION("IF(LEN(D942), GOOGLETRANSLATE(D942,""auto"",""en""),)"),"")</f>
        <v/>
      </c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</row>
    <row r="943">
      <c r="A943" s="8"/>
      <c r="B943" s="8"/>
      <c r="C943" s="8"/>
      <c r="D943" s="8"/>
      <c r="E943" s="13" t="str">
        <f>IFERROR(__xludf.DUMMYFUNCTION("IF(LEN(D943), GOOGLETRANSLATE(D943,""auto"",""en""),)"),"")</f>
        <v/>
      </c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</row>
    <row r="944">
      <c r="A944" s="8"/>
      <c r="B944" s="8"/>
      <c r="C944" s="8"/>
      <c r="D944" s="8"/>
      <c r="E944" s="13" t="str">
        <f>IFERROR(__xludf.DUMMYFUNCTION("IF(LEN(D944), GOOGLETRANSLATE(D944,""auto"",""en""),)"),"")</f>
        <v/>
      </c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</row>
    <row r="945">
      <c r="A945" s="8"/>
      <c r="B945" s="8"/>
      <c r="C945" s="8"/>
      <c r="D945" s="8"/>
      <c r="E945" s="13" t="str">
        <f>IFERROR(__xludf.DUMMYFUNCTION("IF(LEN(D945), GOOGLETRANSLATE(D945,""auto"",""en""),)"),"")</f>
        <v/>
      </c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</row>
    <row r="946">
      <c r="A946" s="8"/>
      <c r="B946" s="8"/>
      <c r="C946" s="8"/>
      <c r="D946" s="8"/>
      <c r="E946" s="13" t="str">
        <f>IFERROR(__xludf.DUMMYFUNCTION("IF(LEN(D946), GOOGLETRANSLATE(D946,""auto"",""en""),)"),"")</f>
        <v/>
      </c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</row>
    <row r="947">
      <c r="A947" s="8"/>
      <c r="B947" s="8"/>
      <c r="C947" s="8"/>
      <c r="D947" s="8"/>
      <c r="E947" s="13" t="str">
        <f>IFERROR(__xludf.DUMMYFUNCTION("IF(LEN(D947), GOOGLETRANSLATE(D947,""auto"",""en""),)"),"")</f>
        <v/>
      </c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</row>
    <row r="948">
      <c r="A948" s="8"/>
      <c r="B948" s="8"/>
      <c r="C948" s="8"/>
      <c r="D948" s="8"/>
      <c r="E948" s="13" t="str">
        <f>IFERROR(__xludf.DUMMYFUNCTION("IF(LEN(D948), GOOGLETRANSLATE(D948,""auto"",""en""),)"),"")</f>
        <v/>
      </c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</row>
    <row r="949">
      <c r="A949" s="8"/>
      <c r="B949" s="8"/>
      <c r="C949" s="8"/>
      <c r="D949" s="8"/>
      <c r="E949" s="13" t="str">
        <f>IFERROR(__xludf.DUMMYFUNCTION("IF(LEN(D949), GOOGLETRANSLATE(D949,""auto"",""en""),)"),"")</f>
        <v/>
      </c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</row>
    <row r="950">
      <c r="A950" s="8"/>
      <c r="B950" s="8"/>
      <c r="C950" s="8"/>
      <c r="D950" s="8"/>
      <c r="E950" s="13" t="str">
        <f>IFERROR(__xludf.DUMMYFUNCTION("IF(LEN(D950), GOOGLETRANSLATE(D950,""auto"",""en""),)"),"")</f>
        <v/>
      </c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</row>
    <row r="951">
      <c r="A951" s="8"/>
      <c r="B951" s="8"/>
      <c r="C951" s="8"/>
      <c r="D951" s="8"/>
      <c r="E951" s="13" t="str">
        <f>IFERROR(__xludf.DUMMYFUNCTION("IF(LEN(D951), GOOGLETRANSLATE(D951,""auto"",""en""),)"),"")</f>
        <v/>
      </c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</row>
    <row r="952">
      <c r="A952" s="8"/>
      <c r="B952" s="8"/>
      <c r="C952" s="8"/>
      <c r="D952" s="8"/>
      <c r="E952" s="13" t="str">
        <f>IFERROR(__xludf.DUMMYFUNCTION("IF(LEN(D952), GOOGLETRANSLATE(D952,""auto"",""en""),)"),"")</f>
        <v/>
      </c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</row>
    <row r="953">
      <c r="A953" s="8"/>
      <c r="B953" s="8"/>
      <c r="C953" s="8"/>
      <c r="D953" s="8"/>
      <c r="E953" s="13" t="str">
        <f>IFERROR(__xludf.DUMMYFUNCTION("IF(LEN(D953), GOOGLETRANSLATE(D953,""auto"",""en""),)"),"")</f>
        <v/>
      </c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</row>
    <row r="954">
      <c r="A954" s="8"/>
      <c r="B954" s="8"/>
      <c r="C954" s="8"/>
      <c r="D954" s="8"/>
      <c r="E954" s="13" t="str">
        <f>IFERROR(__xludf.DUMMYFUNCTION("IF(LEN(D954), GOOGLETRANSLATE(D954,""auto"",""en""),)"),"")</f>
        <v/>
      </c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</row>
    <row r="955">
      <c r="A955" s="8"/>
      <c r="B955" s="8"/>
      <c r="C955" s="8"/>
      <c r="D955" s="8"/>
      <c r="E955" s="13" t="str">
        <f>IFERROR(__xludf.DUMMYFUNCTION("IF(LEN(D955), GOOGLETRANSLATE(D955,""auto"",""en""),)"),"")</f>
        <v/>
      </c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</row>
    <row r="956">
      <c r="A956" s="8"/>
      <c r="B956" s="8"/>
      <c r="C956" s="8"/>
      <c r="D956" s="8"/>
      <c r="E956" s="13" t="str">
        <f>IFERROR(__xludf.DUMMYFUNCTION("IF(LEN(D956), GOOGLETRANSLATE(D956,""auto"",""en""),)"),"")</f>
        <v/>
      </c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</row>
    <row r="957">
      <c r="A957" s="8"/>
      <c r="B957" s="8"/>
      <c r="C957" s="8"/>
      <c r="D957" s="8"/>
      <c r="E957" s="13" t="str">
        <f>IFERROR(__xludf.DUMMYFUNCTION("IF(LEN(D957), GOOGLETRANSLATE(D957,""auto"",""en""),)"),"")</f>
        <v/>
      </c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</row>
    <row r="958">
      <c r="A958" s="8"/>
      <c r="B958" s="8"/>
      <c r="C958" s="8"/>
      <c r="D958" s="8"/>
      <c r="E958" s="13" t="str">
        <f>IFERROR(__xludf.DUMMYFUNCTION("IF(LEN(D958), GOOGLETRANSLATE(D958,""auto"",""en""),)"),"")</f>
        <v/>
      </c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</row>
    <row r="959">
      <c r="A959" s="8"/>
      <c r="B959" s="8"/>
      <c r="C959" s="8"/>
      <c r="D959" s="8"/>
      <c r="E959" s="13" t="str">
        <f>IFERROR(__xludf.DUMMYFUNCTION("IF(LEN(D959), GOOGLETRANSLATE(D959,""auto"",""en""),)"),"")</f>
        <v/>
      </c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</row>
    <row r="960">
      <c r="A960" s="8"/>
      <c r="B960" s="8"/>
      <c r="C960" s="8"/>
      <c r="D960" s="8"/>
      <c r="E960" s="13" t="str">
        <f>IFERROR(__xludf.DUMMYFUNCTION("IF(LEN(D960), GOOGLETRANSLATE(D960,""auto"",""en""),)"),"")</f>
        <v/>
      </c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</row>
    <row r="961">
      <c r="A961" s="8"/>
      <c r="B961" s="8"/>
      <c r="C961" s="8"/>
      <c r="D961" s="8"/>
      <c r="E961" s="13" t="str">
        <f>IFERROR(__xludf.DUMMYFUNCTION("IF(LEN(D961), GOOGLETRANSLATE(D961,""auto"",""en""),)"),"")</f>
        <v/>
      </c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</row>
    <row r="962">
      <c r="A962" s="8"/>
      <c r="B962" s="8"/>
      <c r="C962" s="8"/>
      <c r="D962" s="8"/>
      <c r="E962" s="13" t="str">
        <f>IFERROR(__xludf.DUMMYFUNCTION("IF(LEN(D962), GOOGLETRANSLATE(D962,""auto"",""en""),)"),"")</f>
        <v/>
      </c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</row>
    <row r="963">
      <c r="A963" s="8"/>
      <c r="B963" s="8"/>
      <c r="C963" s="8"/>
      <c r="D963" s="8"/>
      <c r="E963" s="13" t="str">
        <f>IFERROR(__xludf.DUMMYFUNCTION("IF(LEN(D963), GOOGLETRANSLATE(D963,""auto"",""en""),)"),"")</f>
        <v/>
      </c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</row>
    <row r="964">
      <c r="A964" s="8"/>
      <c r="B964" s="8"/>
      <c r="C964" s="8"/>
      <c r="D964" s="8"/>
      <c r="E964" s="13" t="str">
        <f>IFERROR(__xludf.DUMMYFUNCTION("IF(LEN(D964), GOOGLETRANSLATE(D964,""auto"",""en""),)"),"")</f>
        <v/>
      </c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</row>
    <row r="965">
      <c r="A965" s="8"/>
      <c r="B965" s="8"/>
      <c r="C965" s="8"/>
      <c r="D965" s="8"/>
      <c r="E965" s="13" t="str">
        <f>IFERROR(__xludf.DUMMYFUNCTION("IF(LEN(D965), GOOGLETRANSLATE(D965,""auto"",""en""),)"),"")</f>
        <v/>
      </c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</row>
    <row r="966">
      <c r="A966" s="8"/>
      <c r="B966" s="8"/>
      <c r="C966" s="8"/>
      <c r="D966" s="8"/>
      <c r="E966" s="13" t="str">
        <f>IFERROR(__xludf.DUMMYFUNCTION("IF(LEN(D966), GOOGLETRANSLATE(D966,""auto"",""en""),)"),"")</f>
        <v/>
      </c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</row>
    <row r="967">
      <c r="A967" s="8"/>
      <c r="B967" s="8"/>
      <c r="C967" s="8"/>
      <c r="D967" s="8"/>
      <c r="E967" s="13" t="str">
        <f>IFERROR(__xludf.DUMMYFUNCTION("IF(LEN(D967), GOOGLETRANSLATE(D967,""auto"",""en""),)"),"")</f>
        <v/>
      </c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</row>
    <row r="968">
      <c r="A968" s="8"/>
      <c r="B968" s="8"/>
      <c r="C968" s="8"/>
      <c r="D968" s="8"/>
      <c r="E968" s="13" t="str">
        <f>IFERROR(__xludf.DUMMYFUNCTION("IF(LEN(D968), GOOGLETRANSLATE(D968,""auto"",""en""),)"),"")</f>
        <v/>
      </c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</row>
    <row r="969">
      <c r="A969" s="8"/>
      <c r="B969" s="8"/>
      <c r="C969" s="8"/>
      <c r="D969" s="8"/>
      <c r="E969" s="13" t="str">
        <f>IFERROR(__xludf.DUMMYFUNCTION("IF(LEN(D969), GOOGLETRANSLATE(D969,""auto"",""en""),)"),"")</f>
        <v/>
      </c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</row>
    <row r="970">
      <c r="A970" s="8"/>
      <c r="B970" s="8"/>
      <c r="C970" s="8"/>
      <c r="D970" s="8"/>
      <c r="E970" s="13" t="str">
        <f>IFERROR(__xludf.DUMMYFUNCTION("IF(LEN(D970), GOOGLETRANSLATE(D970,""auto"",""en""),)"),"")</f>
        <v/>
      </c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</row>
    <row r="971">
      <c r="A971" s="8"/>
      <c r="B971" s="8"/>
      <c r="C971" s="8"/>
      <c r="D971" s="8"/>
      <c r="E971" s="13" t="str">
        <f>IFERROR(__xludf.DUMMYFUNCTION("IF(LEN(D971), GOOGLETRANSLATE(D971,""auto"",""en""),)"),"")</f>
        <v/>
      </c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</row>
    <row r="972">
      <c r="A972" s="8"/>
      <c r="B972" s="8"/>
      <c r="C972" s="8"/>
      <c r="D972" s="8"/>
      <c r="E972" s="13" t="str">
        <f>IFERROR(__xludf.DUMMYFUNCTION("IF(LEN(D972), GOOGLETRANSLATE(D972,""auto"",""en""),)"),"")</f>
        <v/>
      </c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</row>
    <row r="973">
      <c r="A973" s="8"/>
      <c r="B973" s="8"/>
      <c r="C973" s="8"/>
      <c r="D973" s="8"/>
      <c r="E973" s="13" t="str">
        <f>IFERROR(__xludf.DUMMYFUNCTION("IF(LEN(D973), GOOGLETRANSLATE(D973,""auto"",""en""),)"),"")</f>
        <v/>
      </c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</row>
    <row r="974">
      <c r="A974" s="8"/>
      <c r="B974" s="8"/>
      <c r="C974" s="8"/>
      <c r="D974" s="8"/>
      <c r="E974" s="13" t="str">
        <f>IFERROR(__xludf.DUMMYFUNCTION("IF(LEN(D974), GOOGLETRANSLATE(D974,""auto"",""en""),)"),"")</f>
        <v/>
      </c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</row>
    <row r="975">
      <c r="A975" s="8"/>
      <c r="B975" s="8"/>
      <c r="C975" s="8"/>
      <c r="D975" s="8"/>
      <c r="E975" s="13" t="str">
        <f>IFERROR(__xludf.DUMMYFUNCTION("IF(LEN(D975), GOOGLETRANSLATE(D975,""auto"",""en""),)"),"")</f>
        <v/>
      </c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</row>
    <row r="976">
      <c r="A976" s="8"/>
      <c r="B976" s="8"/>
      <c r="C976" s="8"/>
      <c r="D976" s="8"/>
      <c r="E976" s="13" t="str">
        <f>IFERROR(__xludf.DUMMYFUNCTION("IF(LEN(D976), GOOGLETRANSLATE(D976,""auto"",""en""),)"),"")</f>
        <v/>
      </c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</row>
    <row r="977">
      <c r="A977" s="8"/>
      <c r="B977" s="8"/>
      <c r="C977" s="8"/>
      <c r="D977" s="8"/>
      <c r="E977" s="13" t="str">
        <f>IFERROR(__xludf.DUMMYFUNCTION("IF(LEN(D977), GOOGLETRANSLATE(D977,""auto"",""en""),)"),"")</f>
        <v/>
      </c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</row>
    <row r="978">
      <c r="A978" s="8"/>
      <c r="B978" s="8"/>
      <c r="C978" s="8"/>
      <c r="D978" s="8"/>
      <c r="E978" s="13" t="str">
        <f>IFERROR(__xludf.DUMMYFUNCTION("IF(LEN(D978), GOOGLETRANSLATE(D978,""auto"",""en""),)"),"")</f>
        <v/>
      </c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</row>
    <row r="979">
      <c r="A979" s="8"/>
      <c r="B979" s="8"/>
      <c r="C979" s="8"/>
      <c r="D979" s="8"/>
      <c r="E979" s="13" t="str">
        <f>IFERROR(__xludf.DUMMYFUNCTION("IF(LEN(D979), GOOGLETRANSLATE(D979,""auto"",""en""),)"),"")</f>
        <v/>
      </c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</row>
    <row r="980">
      <c r="A980" s="8"/>
      <c r="B980" s="8"/>
      <c r="C980" s="8"/>
      <c r="D980" s="8"/>
      <c r="E980" s="13" t="str">
        <f>IFERROR(__xludf.DUMMYFUNCTION("IF(LEN(D980), GOOGLETRANSLATE(D980,""auto"",""en""),)"),"")</f>
        <v/>
      </c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</row>
    <row r="981">
      <c r="A981" s="8"/>
      <c r="B981" s="8"/>
      <c r="C981" s="8"/>
      <c r="D981" s="8"/>
      <c r="E981" s="13" t="str">
        <f>IFERROR(__xludf.DUMMYFUNCTION("IF(LEN(D981), GOOGLETRANSLATE(D981,""auto"",""en""),)"),"")</f>
        <v/>
      </c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</row>
    <row r="982">
      <c r="A982" s="8"/>
      <c r="B982" s="8"/>
      <c r="C982" s="8"/>
      <c r="D982" s="8"/>
      <c r="E982" s="13" t="str">
        <f>IFERROR(__xludf.DUMMYFUNCTION("IF(LEN(D982), GOOGLETRANSLATE(D982,""auto"",""en""),)"),"")</f>
        <v/>
      </c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</row>
    <row r="983">
      <c r="A983" s="8"/>
      <c r="B983" s="8"/>
      <c r="C983" s="8"/>
      <c r="D983" s="8"/>
      <c r="E983" s="13" t="str">
        <f>IFERROR(__xludf.DUMMYFUNCTION("IF(LEN(D983), GOOGLETRANSLATE(D983,""auto"",""en""),)"),"")</f>
        <v/>
      </c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</row>
    <row r="984">
      <c r="A984" s="8"/>
      <c r="B984" s="8"/>
      <c r="C984" s="8"/>
      <c r="D984" s="8"/>
      <c r="E984" s="13" t="str">
        <f>IFERROR(__xludf.DUMMYFUNCTION("IF(LEN(D984), GOOGLETRANSLATE(D984,""auto"",""en""),)"),"")</f>
        <v/>
      </c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</row>
    <row r="985">
      <c r="A985" s="8"/>
      <c r="B985" s="8"/>
      <c r="C985" s="8"/>
      <c r="D985" s="8"/>
      <c r="E985" s="13" t="str">
        <f>IFERROR(__xludf.DUMMYFUNCTION("IF(LEN(D985), GOOGLETRANSLATE(D985,""auto"",""en""),)"),"")</f>
        <v/>
      </c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</row>
    <row r="986">
      <c r="A986" s="8"/>
      <c r="B986" s="8"/>
      <c r="C986" s="8"/>
      <c r="D986" s="8"/>
      <c r="E986" s="13" t="str">
        <f>IFERROR(__xludf.DUMMYFUNCTION("IF(LEN(D986), GOOGLETRANSLATE(D986,""auto"",""en""),)"),"")</f>
        <v/>
      </c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</row>
    <row r="987">
      <c r="A987" s="8"/>
      <c r="B987" s="8"/>
      <c r="C987" s="8"/>
      <c r="D987" s="8"/>
      <c r="E987" s="13" t="str">
        <f>IFERROR(__xludf.DUMMYFUNCTION("IF(LEN(D987), GOOGLETRANSLATE(D987,""auto"",""en""),)"),"")</f>
        <v/>
      </c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</row>
    <row r="988">
      <c r="A988" s="8"/>
      <c r="B988" s="8"/>
      <c r="C988" s="8"/>
      <c r="D988" s="8"/>
      <c r="E988" s="13" t="str">
        <f>IFERROR(__xludf.DUMMYFUNCTION("IF(LEN(D988), GOOGLETRANSLATE(D988,""auto"",""en""),)"),"")</f>
        <v/>
      </c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</row>
    <row r="989">
      <c r="A989" s="8"/>
      <c r="B989" s="8"/>
      <c r="C989" s="8"/>
      <c r="D989" s="8"/>
      <c r="E989" s="13" t="str">
        <f>IFERROR(__xludf.DUMMYFUNCTION("IF(LEN(D989), GOOGLETRANSLATE(D989,""auto"",""en""),)"),"")</f>
        <v/>
      </c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</row>
    <row r="990">
      <c r="A990" s="8"/>
      <c r="B990" s="8"/>
      <c r="C990" s="8"/>
      <c r="D990" s="8"/>
      <c r="E990" s="13" t="str">
        <f>IFERROR(__xludf.DUMMYFUNCTION("IF(LEN(D990), GOOGLETRANSLATE(D990,""auto"",""en""),)"),"")</f>
        <v/>
      </c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</row>
    <row r="991">
      <c r="A991" s="8"/>
      <c r="B991" s="8"/>
      <c r="C991" s="8"/>
      <c r="D991" s="8"/>
      <c r="E991" s="13" t="str">
        <f>IFERROR(__xludf.DUMMYFUNCTION("IF(LEN(D991), GOOGLETRANSLATE(D991,""auto"",""en""),)"),"")</f>
        <v/>
      </c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</row>
    <row r="992">
      <c r="A992" s="8"/>
      <c r="B992" s="8"/>
      <c r="C992" s="8"/>
      <c r="D992" s="8"/>
      <c r="E992" s="13" t="str">
        <f>IFERROR(__xludf.DUMMYFUNCTION("IF(LEN(D992), GOOGLETRANSLATE(D992,""auto"",""en""),)"),"")</f>
        <v/>
      </c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</row>
    <row r="993">
      <c r="A993" s="8"/>
      <c r="B993" s="8"/>
      <c r="C993" s="8"/>
      <c r="D993" s="8"/>
      <c r="E993" s="13" t="str">
        <f>IFERROR(__xludf.DUMMYFUNCTION("IF(LEN(D993), GOOGLETRANSLATE(D993,""auto"",""en""),)"),"")</f>
        <v/>
      </c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</row>
    <row r="994">
      <c r="A994" s="8"/>
      <c r="B994" s="8"/>
      <c r="C994" s="8"/>
      <c r="D994" s="8"/>
      <c r="E994" s="13" t="str">
        <f>IFERROR(__xludf.DUMMYFUNCTION("IF(LEN(D994), GOOGLETRANSLATE(D994,""auto"",""en""),)"),"")</f>
        <v/>
      </c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</row>
    <row r="995">
      <c r="A995" s="8"/>
      <c r="B995" s="8"/>
      <c r="C995" s="8"/>
      <c r="D995" s="8"/>
      <c r="E995" s="13" t="str">
        <f>IFERROR(__xludf.DUMMYFUNCTION("IF(LEN(D995), GOOGLETRANSLATE(D995,""auto"",""en""),)"),"")</f>
        <v/>
      </c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</row>
    <row r="996">
      <c r="A996" s="8"/>
      <c r="B996" s="8"/>
      <c r="C996" s="8"/>
      <c r="D996" s="8"/>
      <c r="E996" s="13" t="str">
        <f>IFERROR(__xludf.DUMMYFUNCTION("IF(LEN(D996), GOOGLETRANSLATE(D996,""auto"",""en""),)"),"")</f>
        <v/>
      </c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</row>
    <row r="997">
      <c r="A997" s="8"/>
      <c r="B997" s="8"/>
      <c r="C997" s="8"/>
      <c r="D997" s="8"/>
      <c r="E997" s="13" t="str">
        <f>IFERROR(__xludf.DUMMYFUNCTION("IF(LEN(D997), GOOGLETRANSLATE(D997,""auto"",""en""),)"),"")</f>
        <v/>
      </c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</row>
    <row r="998">
      <c r="A998" s="8"/>
      <c r="B998" s="8"/>
      <c r="C998" s="8"/>
      <c r="D998" s="8"/>
      <c r="E998" s="13" t="str">
        <f>IFERROR(__xludf.DUMMYFUNCTION("IF(LEN(D998), GOOGLETRANSLATE(D998,""auto"",""en""),)"),"")</f>
        <v/>
      </c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</row>
    <row r="999">
      <c r="A999" s="8"/>
      <c r="B999" s="8"/>
      <c r="C999" s="8"/>
      <c r="D999" s="8"/>
      <c r="E999" s="13" t="str">
        <f>IFERROR(__xludf.DUMMYFUNCTION("IF(LEN(D999), GOOGLETRANSLATE(D999,""auto"",""en""),)"),"")</f>
        <v/>
      </c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</row>
    <row r="1000">
      <c r="A1000" s="8"/>
      <c r="B1000" s="8"/>
      <c r="C1000" s="8"/>
      <c r="D1000" s="8"/>
      <c r="E1000" s="13" t="str">
        <f>IFERROR(__xludf.DUMMYFUNCTION("IF(LEN(D1000), GOOGLETRANSLATE(D1000,""auto"",""en""),)"),"")</f>
        <v/>
      </c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</row>
    <row r="1001">
      <c r="A1001" s="8"/>
      <c r="B1001" s="8"/>
      <c r="C1001" s="8"/>
      <c r="D1001" s="8"/>
      <c r="E1001" s="13" t="str">
        <f>IFERROR(__xludf.DUMMYFUNCTION("IF(LEN(D1001), GOOGLETRANSLATE(D1001,""auto"",""en""),)"),"")</f>
        <v/>
      </c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</row>
    <row r="1002">
      <c r="A1002" s="8"/>
      <c r="B1002" s="8"/>
      <c r="C1002" s="8"/>
      <c r="D1002" s="8"/>
      <c r="E1002" s="13" t="str">
        <f>IFERROR(__xludf.DUMMYFUNCTION("IF(LEN(D1002), GOOGLETRANSLATE(D1002,""auto"",""en""),)"),"")</f>
        <v/>
      </c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</row>
    <row r="1003">
      <c r="A1003" s="8"/>
      <c r="B1003" s="8"/>
      <c r="C1003" s="8"/>
      <c r="D1003" s="8"/>
      <c r="E1003" s="13" t="str">
        <f>IFERROR(__xludf.DUMMYFUNCTION("IF(LEN(D1003), GOOGLETRANSLATE(D1003,""auto"",""en""),)"),"")</f>
        <v/>
      </c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</row>
    <row r="1004">
      <c r="A1004" s="8"/>
      <c r="B1004" s="8"/>
      <c r="C1004" s="8"/>
      <c r="D1004" s="8"/>
      <c r="E1004" s="13" t="str">
        <f>IFERROR(__xludf.DUMMYFUNCTION("IF(LEN(D1004), GOOGLETRANSLATE(D1004,""auto"",""en""),)"),"")</f>
        <v/>
      </c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</row>
    <row r="1005">
      <c r="A1005" s="8"/>
      <c r="B1005" s="8"/>
      <c r="C1005" s="8"/>
      <c r="D1005" s="8"/>
      <c r="E1005" s="13" t="str">
        <f>IFERROR(__xludf.DUMMYFUNCTION("IF(LEN(D1005), GOOGLETRANSLATE(D1005,""auto"",""en""),)"),"")</f>
        <v/>
      </c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</row>
    <row r="1006">
      <c r="A1006" s="8"/>
      <c r="B1006" s="8"/>
      <c r="C1006" s="8"/>
      <c r="D1006" s="8"/>
      <c r="E1006" s="13" t="str">
        <f>IFERROR(__xludf.DUMMYFUNCTION("IF(LEN(D1006), GOOGLETRANSLATE(D1006,""auto"",""en""),)"),"")</f>
        <v/>
      </c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</row>
    <row r="1007">
      <c r="A1007" s="8"/>
      <c r="B1007" s="8"/>
      <c r="C1007" s="8"/>
      <c r="D1007" s="8"/>
      <c r="E1007" s="13" t="str">
        <f>IFERROR(__xludf.DUMMYFUNCTION("IF(LEN(D1007), GOOGLETRANSLATE(D1007,""auto"",""en""),)"),"")</f>
        <v/>
      </c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</row>
    <row r="1008">
      <c r="A1008" s="8"/>
      <c r="B1008" s="8"/>
      <c r="C1008" s="8"/>
      <c r="D1008" s="8"/>
      <c r="E1008" s="13" t="str">
        <f>IFERROR(__xludf.DUMMYFUNCTION("IF(LEN(D1008), GOOGLETRANSLATE(D1008,""auto"",""en""),)"),"")</f>
        <v/>
      </c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</row>
    <row r="1009">
      <c r="A1009" s="8"/>
      <c r="B1009" s="8"/>
      <c r="C1009" s="8"/>
      <c r="D1009" s="8"/>
      <c r="E1009" s="13" t="str">
        <f>IFERROR(__xludf.DUMMYFUNCTION("IF(LEN(D1009), GOOGLETRANSLATE(D1009,""auto"",""en""),)"),"")</f>
        <v/>
      </c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</row>
    <row r="1010">
      <c r="A1010" s="8"/>
      <c r="B1010" s="8"/>
      <c r="C1010" s="8"/>
      <c r="D1010" s="8"/>
      <c r="E1010" s="13" t="str">
        <f>IFERROR(__xludf.DUMMYFUNCTION("IF(LEN(D1010), GOOGLETRANSLATE(D1010,""auto"",""en""),)"),"")</f>
        <v/>
      </c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</row>
    <row r="1011">
      <c r="A1011" s="8"/>
      <c r="B1011" s="8"/>
      <c r="C1011" s="8"/>
      <c r="D1011" s="8"/>
      <c r="E1011" s="13" t="str">
        <f>IFERROR(__xludf.DUMMYFUNCTION("IF(LEN(D1011), GOOGLETRANSLATE(D1011,""auto"",""en""),)"),"")</f>
        <v/>
      </c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</row>
    <row r="1012">
      <c r="A1012" s="8"/>
      <c r="B1012" s="8"/>
      <c r="C1012" s="8"/>
      <c r="D1012" s="8"/>
      <c r="E1012" s="13" t="str">
        <f>IFERROR(__xludf.DUMMYFUNCTION("IF(LEN(D1012), GOOGLETRANSLATE(D1012,""auto"",""en""),)"),"")</f>
        <v/>
      </c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</row>
    <row r="1013">
      <c r="A1013" s="8"/>
      <c r="B1013" s="8"/>
      <c r="C1013" s="8"/>
      <c r="D1013" s="8"/>
      <c r="E1013" s="13" t="str">
        <f>IFERROR(__xludf.DUMMYFUNCTION("IF(LEN(D1013), GOOGLETRANSLATE(D1013,""auto"",""en""),)"),"")</f>
        <v/>
      </c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</row>
    <row r="1014">
      <c r="A1014" s="8"/>
      <c r="B1014" s="8"/>
      <c r="C1014" s="8"/>
      <c r="D1014" s="8"/>
      <c r="E1014" s="13" t="str">
        <f>IFERROR(__xludf.DUMMYFUNCTION("IF(LEN(D1014), GOOGLETRANSLATE(D1014,""auto"",""en""),)"),"")</f>
        <v/>
      </c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</row>
    <row r="1015">
      <c r="A1015" s="8"/>
      <c r="B1015" s="8"/>
      <c r="C1015" s="8"/>
      <c r="D1015" s="8"/>
      <c r="E1015" s="13" t="str">
        <f>IFERROR(__xludf.DUMMYFUNCTION("IF(LEN(D1015), GOOGLETRANSLATE(D1015,""auto"",""en""),)"),"")</f>
        <v/>
      </c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</row>
    <row r="1016">
      <c r="A1016" s="8"/>
      <c r="B1016" s="8"/>
      <c r="C1016" s="8"/>
      <c r="D1016" s="8"/>
      <c r="E1016" s="13" t="str">
        <f>IFERROR(__xludf.DUMMYFUNCTION("IF(LEN(D1016), GOOGLETRANSLATE(D1016,""auto"",""en""),)"),"")</f>
        <v/>
      </c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</row>
    <row r="1017">
      <c r="A1017" s="8"/>
      <c r="B1017" s="8"/>
      <c r="C1017" s="8"/>
      <c r="D1017" s="8"/>
      <c r="E1017" s="13" t="str">
        <f>IFERROR(__xludf.DUMMYFUNCTION("IF(LEN(D1017), GOOGLETRANSLATE(D1017,""auto"",""en""),)"),"")</f>
        <v/>
      </c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</row>
    <row r="1018">
      <c r="A1018" s="8"/>
      <c r="B1018" s="8"/>
      <c r="C1018" s="8"/>
      <c r="D1018" s="8"/>
      <c r="E1018" s="13" t="str">
        <f>IFERROR(__xludf.DUMMYFUNCTION("IF(LEN(D1018), GOOGLETRANSLATE(D1018,""auto"",""en""),)"),"")</f>
        <v/>
      </c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</row>
    <row r="1019">
      <c r="A1019" s="8"/>
      <c r="B1019" s="8"/>
      <c r="C1019" s="8"/>
      <c r="D1019" s="8"/>
      <c r="E1019" s="13" t="str">
        <f>IFERROR(__xludf.DUMMYFUNCTION("IF(LEN(D1019), GOOGLETRANSLATE(D1019,""auto"",""en""),)"),"")</f>
        <v/>
      </c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</row>
    <row r="1020">
      <c r="A1020" s="8"/>
      <c r="B1020" s="8"/>
      <c r="C1020" s="8"/>
      <c r="D1020" s="8"/>
      <c r="E1020" s="13" t="str">
        <f>IFERROR(__xludf.DUMMYFUNCTION("IF(LEN(D1020), GOOGLETRANSLATE(D1020,""auto"",""en""),)"),"")</f>
        <v/>
      </c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</row>
    <row r="1021">
      <c r="A1021" s="8"/>
      <c r="B1021" s="8"/>
      <c r="C1021" s="8"/>
      <c r="D1021" s="8"/>
      <c r="E1021" s="13" t="str">
        <f>IFERROR(__xludf.DUMMYFUNCTION("IF(LEN(D1021), GOOGLETRANSLATE(D1021,""auto"",""en""),)"),"")</f>
        <v/>
      </c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</row>
    <row r="1022">
      <c r="A1022" s="8"/>
      <c r="B1022" s="8"/>
      <c r="C1022" s="8"/>
      <c r="D1022" s="8"/>
      <c r="E1022" s="13" t="str">
        <f>IFERROR(__xludf.DUMMYFUNCTION("IF(LEN(D1022), GOOGLETRANSLATE(D1022,""auto"",""en""),)"),"")</f>
        <v/>
      </c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</row>
    <row r="1023">
      <c r="A1023" s="8"/>
      <c r="B1023" s="8"/>
      <c r="C1023" s="8"/>
      <c r="D1023" s="8"/>
      <c r="E1023" s="13" t="str">
        <f>IFERROR(__xludf.DUMMYFUNCTION("IF(LEN(D1023), GOOGLETRANSLATE(D1023,""auto"",""en""),)"),"")</f>
        <v/>
      </c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</row>
    <row r="1024">
      <c r="A1024" s="8"/>
      <c r="B1024" s="8"/>
      <c r="C1024" s="8"/>
      <c r="D1024" s="8"/>
      <c r="E1024" s="13" t="str">
        <f>IFERROR(__xludf.DUMMYFUNCTION("IF(LEN(D1024), GOOGLETRANSLATE(D1024,""auto"",""en""),)"),"")</f>
        <v/>
      </c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</row>
    <row r="1025">
      <c r="A1025" s="8"/>
      <c r="B1025" s="8"/>
      <c r="C1025" s="8"/>
      <c r="D1025" s="8"/>
      <c r="E1025" s="13" t="str">
        <f>IFERROR(__xludf.DUMMYFUNCTION("IF(LEN(D1025), GOOGLETRANSLATE(D1025,""auto"",""en""),)"),"")</f>
        <v/>
      </c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</row>
    <row r="1026">
      <c r="A1026" s="8"/>
      <c r="B1026" s="8"/>
      <c r="C1026" s="8"/>
      <c r="D1026" s="8"/>
      <c r="E1026" s="13" t="str">
        <f>IFERROR(__xludf.DUMMYFUNCTION("IF(LEN(D1026), GOOGLETRANSLATE(D1026,""auto"",""en""),)"),"")</f>
        <v/>
      </c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</row>
    <row r="1027">
      <c r="A1027" s="8"/>
      <c r="B1027" s="8"/>
      <c r="C1027" s="8"/>
      <c r="D1027" s="8"/>
      <c r="E1027" s="13" t="str">
        <f>IFERROR(__xludf.DUMMYFUNCTION("IF(LEN(D1027), GOOGLETRANSLATE(D1027,""auto"",""en""),)"),"")</f>
        <v/>
      </c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</row>
    <row r="1028">
      <c r="A1028" s="8"/>
      <c r="B1028" s="8"/>
      <c r="C1028" s="8"/>
      <c r="D1028" s="8"/>
      <c r="E1028" s="13" t="str">
        <f>IFERROR(__xludf.DUMMYFUNCTION("IF(LEN(D1028), GOOGLETRANSLATE(D1028,""auto"",""en""),)"),"")</f>
        <v/>
      </c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</row>
    <row r="1029">
      <c r="A1029" s="8"/>
      <c r="B1029" s="8"/>
      <c r="C1029" s="8"/>
      <c r="D1029" s="8"/>
      <c r="E1029" s="13" t="str">
        <f>IFERROR(__xludf.DUMMYFUNCTION("IF(LEN(D1029), GOOGLETRANSLATE(D1029,""auto"",""en""),)"),"")</f>
        <v/>
      </c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</row>
    <row r="1030">
      <c r="A1030" s="8"/>
      <c r="B1030" s="8"/>
      <c r="C1030" s="8"/>
      <c r="D1030" s="8"/>
      <c r="E1030" s="13" t="str">
        <f>IFERROR(__xludf.DUMMYFUNCTION("IF(LEN(D1030), GOOGLETRANSLATE(D1030,""auto"",""en""),)"),"")</f>
        <v/>
      </c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</row>
    <row r="1031">
      <c r="A1031" s="8"/>
      <c r="B1031" s="8"/>
      <c r="C1031" s="8"/>
      <c r="D1031" s="8"/>
      <c r="E1031" s="13" t="str">
        <f>IFERROR(__xludf.DUMMYFUNCTION("IF(LEN(D1031), GOOGLETRANSLATE(D1031,""auto"",""en""),)"),"")</f>
        <v/>
      </c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</row>
    <row r="1032">
      <c r="A1032" s="8"/>
      <c r="B1032" s="8"/>
      <c r="C1032" s="8"/>
      <c r="D1032" s="8"/>
      <c r="E1032" s="13" t="str">
        <f>IFERROR(__xludf.DUMMYFUNCTION("IF(LEN(D1032), GOOGLETRANSLATE(D1032,""auto"",""en""),)"),"")</f>
        <v/>
      </c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</row>
    <row r="1033">
      <c r="A1033" s="8"/>
      <c r="B1033" s="8"/>
      <c r="C1033" s="8"/>
      <c r="D1033" s="8"/>
      <c r="E1033" s="13" t="str">
        <f>IFERROR(__xludf.DUMMYFUNCTION("IF(LEN(D1033), GOOGLETRANSLATE(D1033,""auto"",""en""),)"),"")</f>
        <v/>
      </c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</row>
    <row r="1034">
      <c r="A1034" s="8"/>
      <c r="B1034" s="8"/>
      <c r="C1034" s="8"/>
      <c r="D1034" s="8"/>
      <c r="E1034" s="13" t="str">
        <f>IFERROR(__xludf.DUMMYFUNCTION("IF(LEN(D1034), GOOGLETRANSLATE(D1034,""auto"",""en""),)"),"")</f>
        <v/>
      </c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</row>
    <row r="1035">
      <c r="A1035" s="8"/>
      <c r="B1035" s="8"/>
      <c r="C1035" s="8"/>
      <c r="D1035" s="8"/>
      <c r="E1035" s="13" t="str">
        <f>IFERROR(__xludf.DUMMYFUNCTION("IF(LEN(D1035), GOOGLETRANSLATE(D1035,""auto"",""en""),)"),"")</f>
        <v/>
      </c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</row>
    <row r="1036">
      <c r="A1036" s="8"/>
      <c r="B1036" s="8"/>
      <c r="C1036" s="8"/>
      <c r="D1036" s="8"/>
      <c r="E1036" s="13" t="str">
        <f>IFERROR(__xludf.DUMMYFUNCTION("IF(LEN(D1036), GOOGLETRANSLATE(D1036,""auto"",""en""),)"),"")</f>
        <v/>
      </c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</row>
    <row r="1037">
      <c r="A1037" s="8"/>
      <c r="B1037" s="8"/>
      <c r="C1037" s="8"/>
      <c r="D1037" s="8"/>
      <c r="E1037" s="13" t="str">
        <f>IFERROR(__xludf.DUMMYFUNCTION("IF(LEN(D1037), GOOGLETRANSLATE(D1037,""auto"",""en""),)"),"")</f>
        <v/>
      </c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</row>
    <row r="1038">
      <c r="A1038" s="8"/>
      <c r="B1038" s="8"/>
      <c r="C1038" s="8"/>
      <c r="D1038" s="8"/>
      <c r="E1038" s="13" t="str">
        <f>IFERROR(__xludf.DUMMYFUNCTION("IF(LEN(D1038), GOOGLETRANSLATE(D1038,""auto"",""en""),)"),"")</f>
        <v/>
      </c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</row>
    <row r="1039">
      <c r="A1039" s="8"/>
      <c r="B1039" s="8"/>
      <c r="C1039" s="8"/>
      <c r="D1039" s="8"/>
      <c r="E1039" s="13" t="str">
        <f>IFERROR(__xludf.DUMMYFUNCTION("IF(LEN(D1039), GOOGLETRANSLATE(D1039,""auto"",""en""),)"),"")</f>
        <v/>
      </c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</row>
    <row r="1040">
      <c r="A1040" s="8"/>
      <c r="B1040" s="8"/>
      <c r="C1040" s="8"/>
      <c r="D1040" s="8"/>
      <c r="E1040" s="13" t="str">
        <f>IFERROR(__xludf.DUMMYFUNCTION("IF(LEN(D1040), GOOGLETRANSLATE(D1040,""auto"",""en""),)"),"")</f>
        <v/>
      </c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</row>
    <row r="1041">
      <c r="A1041" s="8"/>
      <c r="B1041" s="8"/>
      <c r="C1041" s="8"/>
      <c r="D1041" s="8"/>
      <c r="E1041" s="13" t="str">
        <f>IFERROR(__xludf.DUMMYFUNCTION("IF(LEN(D1041), GOOGLETRANSLATE(D1041,""auto"",""en""),)"),"")</f>
        <v/>
      </c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</row>
    <row r="1042">
      <c r="A1042" s="8"/>
      <c r="B1042" s="8"/>
      <c r="C1042" s="8"/>
      <c r="D1042" s="8"/>
      <c r="E1042" s="13" t="str">
        <f>IFERROR(__xludf.DUMMYFUNCTION("IF(LEN(D1042), GOOGLETRANSLATE(D1042,""auto"",""en""),)"),"")</f>
        <v/>
      </c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</row>
    <row r="1043">
      <c r="A1043" s="8"/>
      <c r="B1043" s="8"/>
      <c r="C1043" s="8"/>
      <c r="D1043" s="8"/>
      <c r="E1043" s="13" t="str">
        <f>IFERROR(__xludf.DUMMYFUNCTION("IF(LEN(D1043), GOOGLETRANSLATE(D1043,""auto"",""en""),)"),"")</f>
        <v/>
      </c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</row>
    <row r="1044">
      <c r="A1044" s="8"/>
      <c r="B1044" s="8"/>
      <c r="C1044" s="8"/>
      <c r="D1044" s="8"/>
      <c r="E1044" s="13" t="str">
        <f>IFERROR(__xludf.DUMMYFUNCTION("IF(LEN(D1044), GOOGLETRANSLATE(D1044,""auto"",""en""),)"),"")</f>
        <v/>
      </c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</row>
    <row r="1045">
      <c r="A1045" s="8"/>
      <c r="B1045" s="8"/>
      <c r="C1045" s="8"/>
      <c r="D1045" s="8"/>
      <c r="E1045" s="13" t="str">
        <f>IFERROR(__xludf.DUMMYFUNCTION("IF(LEN(D1045), GOOGLETRANSLATE(D1045,""auto"",""en""),)"),"")</f>
        <v/>
      </c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</row>
    <row r="1046">
      <c r="A1046" s="8"/>
      <c r="B1046" s="8"/>
      <c r="C1046" s="8"/>
      <c r="D1046" s="8"/>
      <c r="E1046" s="13" t="str">
        <f>IFERROR(__xludf.DUMMYFUNCTION("IF(LEN(D1046), GOOGLETRANSLATE(D1046,""auto"",""en""),)"),"")</f>
        <v/>
      </c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</row>
    <row r="1047">
      <c r="A1047" s="8"/>
      <c r="B1047" s="8"/>
      <c r="C1047" s="8"/>
      <c r="D1047" s="8"/>
      <c r="E1047" s="13" t="str">
        <f>IFERROR(__xludf.DUMMYFUNCTION("IF(LEN(D1047), GOOGLETRANSLATE(D1047,""auto"",""en""),)"),"")</f>
        <v/>
      </c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</row>
    <row r="1048">
      <c r="A1048" s="8"/>
      <c r="B1048" s="8"/>
      <c r="C1048" s="8"/>
      <c r="D1048" s="8"/>
      <c r="E1048" s="13" t="str">
        <f>IFERROR(__xludf.DUMMYFUNCTION("IF(LEN(D1048), GOOGLETRANSLATE(D1048,""auto"",""en""),)"),"")</f>
        <v/>
      </c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</row>
    <row r="1049">
      <c r="A1049" s="8"/>
      <c r="B1049" s="8"/>
      <c r="C1049" s="8"/>
      <c r="D1049" s="8"/>
      <c r="E1049" s="13" t="str">
        <f>IFERROR(__xludf.DUMMYFUNCTION("IF(LEN(D1049), GOOGLETRANSLATE(D1049,""auto"",""en""),)"),"")</f>
        <v/>
      </c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</row>
    <row r="1050">
      <c r="A1050" s="8"/>
      <c r="B1050" s="8"/>
      <c r="C1050" s="8"/>
      <c r="D1050" s="8"/>
      <c r="E1050" s="13" t="str">
        <f>IFERROR(__xludf.DUMMYFUNCTION("IF(LEN(D1050), GOOGLETRANSLATE(D1050,""auto"",""en""),)"),"")</f>
        <v/>
      </c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</row>
    <row r="1051">
      <c r="A1051" s="8"/>
      <c r="B1051" s="8"/>
      <c r="C1051" s="8"/>
      <c r="D1051" s="8"/>
      <c r="E1051" s="13" t="str">
        <f>IFERROR(__xludf.DUMMYFUNCTION("IF(LEN(D1051), GOOGLETRANSLATE(D1051,""auto"",""en""),)"),"")</f>
        <v/>
      </c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</row>
    <row r="1052">
      <c r="A1052" s="8"/>
      <c r="B1052" s="8"/>
      <c r="C1052" s="8"/>
      <c r="D1052" s="8"/>
      <c r="E1052" s="13" t="str">
        <f>IFERROR(__xludf.DUMMYFUNCTION("IF(LEN(D1052), GOOGLETRANSLATE(D1052,""auto"",""en""),)"),"")</f>
        <v/>
      </c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</row>
    <row r="1053">
      <c r="A1053" s="8"/>
      <c r="B1053" s="8"/>
      <c r="C1053" s="8"/>
      <c r="D1053" s="8"/>
      <c r="E1053" s="13" t="str">
        <f>IFERROR(__xludf.DUMMYFUNCTION("IF(LEN(D1053), GOOGLETRANSLATE(D1053,""auto"",""en""),)"),"")</f>
        <v/>
      </c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</row>
    <row r="1054">
      <c r="A1054" s="8"/>
      <c r="B1054" s="8"/>
      <c r="C1054" s="8"/>
      <c r="D1054" s="8"/>
      <c r="E1054" s="13" t="str">
        <f>IFERROR(__xludf.DUMMYFUNCTION("IF(LEN(D1054), GOOGLETRANSLATE(D1054,""auto"",""en""),)"),"")</f>
        <v/>
      </c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</row>
    <row r="1055">
      <c r="A1055" s="8"/>
      <c r="B1055" s="8"/>
      <c r="C1055" s="8"/>
      <c r="D1055" s="8"/>
      <c r="E1055" s="13" t="str">
        <f>IFERROR(__xludf.DUMMYFUNCTION("IF(LEN(D1055), GOOGLETRANSLATE(D1055,""auto"",""en""),)"),"")</f>
        <v/>
      </c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</row>
    <row r="1056">
      <c r="A1056" s="8"/>
      <c r="B1056" s="8"/>
      <c r="C1056" s="8"/>
      <c r="D1056" s="8"/>
      <c r="E1056" s="13" t="str">
        <f>IFERROR(__xludf.DUMMYFUNCTION("IF(LEN(D1056), GOOGLETRANSLATE(D1056,""auto"",""en""),)"),"")</f>
        <v/>
      </c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8"/>
    </row>
    <row r="1057">
      <c r="A1057" s="8"/>
      <c r="B1057" s="8"/>
      <c r="C1057" s="8"/>
      <c r="D1057" s="8"/>
      <c r="E1057" s="13" t="str">
        <f>IFERROR(__xludf.DUMMYFUNCTION("IF(LEN(D1057), GOOGLETRANSLATE(D1057,""auto"",""en""),)"),"")</f>
        <v/>
      </c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</row>
    <row r="1058">
      <c r="A1058" s="8"/>
      <c r="B1058" s="8"/>
      <c r="C1058" s="8"/>
      <c r="D1058" s="8"/>
      <c r="E1058" s="13" t="str">
        <f>IFERROR(__xludf.DUMMYFUNCTION("IF(LEN(D1058), GOOGLETRANSLATE(D1058,""auto"",""en""),)"),"")</f>
        <v/>
      </c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8"/>
    </row>
    <row r="1059">
      <c r="A1059" s="8"/>
      <c r="B1059" s="8"/>
      <c r="C1059" s="8"/>
      <c r="D1059" s="8"/>
      <c r="E1059" s="13" t="str">
        <f>IFERROR(__xludf.DUMMYFUNCTION("IF(LEN(D1059), GOOGLETRANSLATE(D1059,""auto"",""en""),)"),"")</f>
        <v/>
      </c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</row>
    <row r="1060">
      <c r="A1060" s="8"/>
      <c r="B1060" s="8"/>
      <c r="C1060" s="8"/>
      <c r="D1060" s="8"/>
      <c r="E1060" s="13" t="str">
        <f>IFERROR(__xludf.DUMMYFUNCTION("IF(LEN(D1060), GOOGLETRANSLATE(D1060,""auto"",""en""),)"),"")</f>
        <v/>
      </c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</row>
    <row r="1061">
      <c r="A1061" s="8"/>
      <c r="B1061" s="8"/>
      <c r="C1061" s="8"/>
      <c r="D1061" s="8"/>
      <c r="E1061" s="13" t="str">
        <f>IFERROR(__xludf.DUMMYFUNCTION("IF(LEN(D1061), GOOGLETRANSLATE(D1061,""auto"",""en""),)"),"")</f>
        <v/>
      </c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8"/>
    </row>
    <row r="1062">
      <c r="A1062" s="8"/>
      <c r="B1062" s="8"/>
      <c r="C1062" s="8"/>
      <c r="D1062" s="8"/>
      <c r="E1062" s="13" t="str">
        <f>IFERROR(__xludf.DUMMYFUNCTION("IF(LEN(D1062), GOOGLETRANSLATE(D1062,""auto"",""en""),)"),"")</f>
        <v/>
      </c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</row>
    <row r="1063">
      <c r="A1063" s="8"/>
      <c r="B1063" s="8"/>
      <c r="C1063" s="8"/>
      <c r="D1063" s="8"/>
      <c r="E1063" s="13" t="str">
        <f>IFERROR(__xludf.DUMMYFUNCTION("IF(LEN(D1063), GOOGLETRANSLATE(D1063,""auto"",""en""),)"),"")</f>
        <v/>
      </c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8"/>
    </row>
    <row r="1064">
      <c r="A1064" s="8"/>
      <c r="B1064" s="8"/>
      <c r="C1064" s="8"/>
      <c r="D1064" s="8"/>
      <c r="E1064" s="13" t="str">
        <f>IFERROR(__xludf.DUMMYFUNCTION("IF(LEN(D1064), GOOGLETRANSLATE(D1064,""auto"",""en""),)"),"")</f>
        <v/>
      </c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8"/>
    </row>
    <row r="1065">
      <c r="A1065" s="8"/>
      <c r="B1065" s="8"/>
      <c r="C1065" s="8"/>
      <c r="D1065" s="8"/>
      <c r="E1065" s="13" t="str">
        <f>IFERROR(__xludf.DUMMYFUNCTION("IF(LEN(D1065), GOOGLETRANSLATE(D1065,""auto"",""en""),)"),"")</f>
        <v/>
      </c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</row>
    <row r="1066">
      <c r="A1066" s="8"/>
      <c r="B1066" s="8"/>
      <c r="C1066" s="8"/>
      <c r="D1066" s="8"/>
      <c r="E1066" s="13" t="str">
        <f>IFERROR(__xludf.DUMMYFUNCTION("IF(LEN(D1066), GOOGLETRANSLATE(D1066,""auto"",""en""),)"),"")</f>
        <v/>
      </c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8"/>
    </row>
    <row r="1067">
      <c r="A1067" s="8"/>
      <c r="B1067" s="8"/>
      <c r="C1067" s="8"/>
      <c r="D1067" s="8"/>
      <c r="E1067" s="13" t="str">
        <f>IFERROR(__xludf.DUMMYFUNCTION("IF(LEN(D1067), GOOGLETRANSLATE(D1067,""auto"",""en""),)"),"")</f>
        <v/>
      </c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</row>
    <row r="1068">
      <c r="A1068" s="8"/>
      <c r="B1068" s="8"/>
      <c r="C1068" s="8"/>
      <c r="D1068" s="8"/>
      <c r="E1068" s="13" t="str">
        <f>IFERROR(__xludf.DUMMYFUNCTION("IF(LEN(D1068), GOOGLETRANSLATE(D1068,""auto"",""en""),)"),"")</f>
        <v/>
      </c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</row>
    <row r="1069">
      <c r="A1069" s="8"/>
      <c r="B1069" s="8"/>
      <c r="C1069" s="8"/>
      <c r="D1069" s="8"/>
      <c r="E1069" s="13" t="str">
        <f>IFERROR(__xludf.DUMMYFUNCTION("IF(LEN(D1069), GOOGLETRANSLATE(D1069,""auto"",""en""),)"),"")</f>
        <v/>
      </c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</row>
    <row r="1070">
      <c r="A1070" s="8"/>
      <c r="B1070" s="8"/>
      <c r="C1070" s="8"/>
      <c r="D1070" s="8"/>
      <c r="E1070" s="13" t="str">
        <f>IFERROR(__xludf.DUMMYFUNCTION("IF(LEN(D1070), GOOGLETRANSLATE(D1070,""auto"",""en""),)"),"")</f>
        <v/>
      </c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</row>
    <row r="1071">
      <c r="A1071" s="8"/>
      <c r="B1071" s="8"/>
      <c r="C1071" s="8"/>
      <c r="D1071" s="8"/>
      <c r="E1071" s="13" t="str">
        <f>IFERROR(__xludf.DUMMYFUNCTION("IF(LEN(D1071), GOOGLETRANSLATE(D1071,""auto"",""en""),)"),"")</f>
        <v/>
      </c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</row>
    <row r="1072">
      <c r="A1072" s="8"/>
      <c r="B1072" s="8"/>
      <c r="C1072" s="8"/>
      <c r="D1072" s="8"/>
      <c r="E1072" s="13" t="str">
        <f>IFERROR(__xludf.DUMMYFUNCTION("IF(LEN(D1072), GOOGLETRANSLATE(D1072,""auto"",""en""),)"),"")</f>
        <v/>
      </c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8"/>
    </row>
    <row r="1073">
      <c r="A1073" s="8"/>
      <c r="B1073" s="8"/>
      <c r="C1073" s="8"/>
      <c r="D1073" s="8"/>
      <c r="E1073" s="13" t="str">
        <f>IFERROR(__xludf.DUMMYFUNCTION("IF(LEN(D1073), GOOGLETRANSLATE(D1073,""auto"",""en""),)"),"")</f>
        <v/>
      </c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8"/>
    </row>
    <row r="1074">
      <c r="A1074" s="8"/>
      <c r="B1074" s="8"/>
      <c r="C1074" s="8"/>
      <c r="D1074" s="8"/>
      <c r="E1074" s="13" t="str">
        <f>IFERROR(__xludf.DUMMYFUNCTION("IF(LEN(D1074), GOOGLETRANSLATE(D1074,""auto"",""en""),)"),"")</f>
        <v/>
      </c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8"/>
    </row>
    <row r="1075">
      <c r="A1075" s="8"/>
      <c r="B1075" s="8"/>
      <c r="C1075" s="8"/>
      <c r="D1075" s="8"/>
      <c r="E1075" s="13" t="str">
        <f>IFERROR(__xludf.DUMMYFUNCTION("IF(LEN(D1075), GOOGLETRANSLATE(D1075,""auto"",""en""),)"),"")</f>
        <v/>
      </c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</row>
    <row r="1076">
      <c r="A1076" s="8"/>
      <c r="B1076" s="8"/>
      <c r="C1076" s="8"/>
      <c r="D1076" s="8"/>
      <c r="E1076" s="13" t="str">
        <f>IFERROR(__xludf.DUMMYFUNCTION("IF(LEN(D1076), GOOGLETRANSLATE(D1076,""auto"",""en""),)"),"")</f>
        <v/>
      </c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8"/>
    </row>
    <row r="1077">
      <c r="A1077" s="8"/>
      <c r="B1077" s="8"/>
      <c r="C1077" s="8"/>
      <c r="D1077" s="8"/>
      <c r="E1077" s="13" t="str">
        <f>IFERROR(__xludf.DUMMYFUNCTION("IF(LEN(D1077), GOOGLETRANSLATE(D1077,""auto"",""en""),)"),"")</f>
        <v/>
      </c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</row>
    <row r="1078">
      <c r="A1078" s="8"/>
      <c r="B1078" s="8"/>
      <c r="C1078" s="8"/>
      <c r="D1078" s="8"/>
      <c r="E1078" s="13" t="str">
        <f>IFERROR(__xludf.DUMMYFUNCTION("IF(LEN(D1078), GOOGLETRANSLATE(D1078,""auto"",""en""),)"),"")</f>
        <v/>
      </c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  <c r="AC1078" s="8"/>
    </row>
    <row r="1079">
      <c r="A1079" s="8"/>
      <c r="B1079" s="8"/>
      <c r="C1079" s="8"/>
      <c r="D1079" s="8"/>
      <c r="E1079" s="13" t="str">
        <f>IFERROR(__xludf.DUMMYFUNCTION("IF(LEN(D1079), GOOGLETRANSLATE(D1079,""auto"",""en""),)"),"")</f>
        <v/>
      </c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  <c r="AC1079" s="8"/>
    </row>
    <row r="1080">
      <c r="A1080" s="8"/>
      <c r="B1080" s="8"/>
      <c r="C1080" s="8"/>
      <c r="D1080" s="8"/>
      <c r="E1080" s="13" t="str">
        <f>IFERROR(__xludf.DUMMYFUNCTION("IF(LEN(D1080), GOOGLETRANSLATE(D1080,""auto"",""en""),)"),"")</f>
        <v/>
      </c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8"/>
    </row>
    <row r="1081">
      <c r="A1081" s="8"/>
      <c r="B1081" s="8"/>
      <c r="C1081" s="8"/>
      <c r="D1081" s="8"/>
      <c r="E1081" s="13" t="str">
        <f>IFERROR(__xludf.DUMMYFUNCTION("IF(LEN(D1081), GOOGLETRANSLATE(D1081,""auto"",""en""),)"),"")</f>
        <v/>
      </c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</row>
    <row r="1082">
      <c r="A1082" s="8"/>
      <c r="B1082" s="8"/>
      <c r="C1082" s="8"/>
      <c r="D1082" s="8"/>
      <c r="E1082" s="13" t="str">
        <f>IFERROR(__xludf.DUMMYFUNCTION("IF(LEN(D1082), GOOGLETRANSLATE(D1082,""auto"",""en""),)"),"")</f>
        <v/>
      </c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</row>
    <row r="1083">
      <c r="A1083" s="8"/>
      <c r="B1083" s="8"/>
      <c r="C1083" s="8"/>
      <c r="D1083" s="8"/>
      <c r="E1083" s="13" t="str">
        <f>IFERROR(__xludf.DUMMYFUNCTION("IF(LEN(D1083), GOOGLETRANSLATE(D1083,""auto"",""en""),)"),"")</f>
        <v/>
      </c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</row>
    <row r="1084">
      <c r="A1084" s="8"/>
      <c r="B1084" s="8"/>
      <c r="C1084" s="8"/>
      <c r="D1084" s="8"/>
      <c r="E1084" s="13" t="str">
        <f>IFERROR(__xludf.DUMMYFUNCTION("IF(LEN(D1084), GOOGLETRANSLATE(D1084,""auto"",""en""),)"),"")</f>
        <v/>
      </c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</row>
    <row r="1085">
      <c r="A1085" s="8"/>
      <c r="B1085" s="8"/>
      <c r="C1085" s="8"/>
      <c r="D1085" s="8"/>
      <c r="E1085" s="13" t="str">
        <f>IFERROR(__xludf.DUMMYFUNCTION("IF(LEN(D1085), GOOGLETRANSLATE(D1085,""auto"",""en""),)"),"")</f>
        <v/>
      </c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</row>
    <row r="1086">
      <c r="A1086" s="8"/>
      <c r="B1086" s="8"/>
      <c r="C1086" s="8"/>
      <c r="D1086" s="8"/>
      <c r="E1086" s="13" t="str">
        <f>IFERROR(__xludf.DUMMYFUNCTION("IF(LEN(D1086), GOOGLETRANSLATE(D1086,""auto"",""en""),)"),"")</f>
        <v/>
      </c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</row>
    <row r="1087">
      <c r="A1087" s="8"/>
      <c r="B1087" s="8"/>
      <c r="C1087" s="8"/>
      <c r="D1087" s="8"/>
      <c r="E1087" s="13" t="str">
        <f>IFERROR(__xludf.DUMMYFUNCTION("IF(LEN(D1087), GOOGLETRANSLATE(D1087,""auto"",""en""),)"),"")</f>
        <v/>
      </c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</row>
    <row r="1088">
      <c r="A1088" s="8"/>
      <c r="B1088" s="8"/>
      <c r="C1088" s="8"/>
      <c r="D1088" s="8"/>
      <c r="E1088" s="13" t="str">
        <f>IFERROR(__xludf.DUMMYFUNCTION("IF(LEN(D1088), GOOGLETRANSLATE(D1088,""auto"",""en""),)"),"")</f>
        <v/>
      </c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</row>
    <row r="1089">
      <c r="A1089" s="8"/>
      <c r="B1089" s="8"/>
      <c r="C1089" s="8"/>
      <c r="D1089" s="8"/>
      <c r="E1089" s="13" t="str">
        <f>IFERROR(__xludf.DUMMYFUNCTION("IF(LEN(D1089), GOOGLETRANSLATE(D1089,""auto"",""en""),)"),"")</f>
        <v/>
      </c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</row>
    <row r="1090">
      <c r="A1090" s="8"/>
      <c r="B1090" s="8"/>
      <c r="C1090" s="8"/>
      <c r="D1090" s="8"/>
      <c r="E1090" s="13" t="str">
        <f>IFERROR(__xludf.DUMMYFUNCTION("IF(LEN(D1090), GOOGLETRANSLATE(D1090,""auto"",""en""),)"),"")</f>
        <v/>
      </c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8"/>
    </row>
    <row r="1091">
      <c r="A1091" s="8"/>
      <c r="B1091" s="8"/>
      <c r="C1091" s="8"/>
      <c r="D1091" s="8"/>
      <c r="E1091" s="13" t="str">
        <f>IFERROR(__xludf.DUMMYFUNCTION("IF(LEN(D1091), GOOGLETRANSLATE(D1091,""auto"",""en""),)"),"")</f>
        <v/>
      </c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</row>
    <row r="1092">
      <c r="A1092" s="8"/>
      <c r="B1092" s="8"/>
      <c r="C1092" s="8"/>
      <c r="D1092" s="8"/>
      <c r="E1092" s="13" t="str">
        <f>IFERROR(__xludf.DUMMYFUNCTION("IF(LEN(D1092), GOOGLETRANSLATE(D1092,""auto"",""en""),)"),"")</f>
        <v/>
      </c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  <c r="AB1092" s="8"/>
      <c r="AC1092" s="8"/>
    </row>
    <row r="1093">
      <c r="A1093" s="8"/>
      <c r="B1093" s="8"/>
      <c r="C1093" s="8"/>
      <c r="D1093" s="8"/>
      <c r="E1093" s="13" t="str">
        <f>IFERROR(__xludf.DUMMYFUNCTION("IF(LEN(D1093), GOOGLETRANSLATE(D1093,""auto"",""en""),)"),"")</f>
        <v/>
      </c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8"/>
    </row>
    <row r="1094">
      <c r="A1094" s="8"/>
      <c r="B1094" s="8"/>
      <c r="C1094" s="8"/>
      <c r="D1094" s="8"/>
      <c r="E1094" s="13" t="str">
        <f>IFERROR(__xludf.DUMMYFUNCTION("IF(LEN(D1094), GOOGLETRANSLATE(D1094,""auto"",""en""),)"),"")</f>
        <v/>
      </c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  <c r="AC1094" s="8"/>
    </row>
    <row r="1095">
      <c r="A1095" s="8"/>
      <c r="B1095" s="8"/>
      <c r="C1095" s="8"/>
      <c r="D1095" s="8"/>
      <c r="E1095" s="13" t="str">
        <f>IFERROR(__xludf.DUMMYFUNCTION("IF(LEN(D1095), GOOGLETRANSLATE(D1095,""auto"",""en""),)"),"")</f>
        <v/>
      </c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</row>
    <row r="1096">
      <c r="A1096" s="8"/>
      <c r="B1096" s="8"/>
      <c r="C1096" s="8"/>
      <c r="D1096" s="8"/>
      <c r="E1096" s="13" t="str">
        <f>IFERROR(__xludf.DUMMYFUNCTION("IF(LEN(D1096), GOOGLETRANSLATE(D1096,""auto"",""en""),)"),"")</f>
        <v/>
      </c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</row>
    <row r="1097">
      <c r="A1097" s="8"/>
      <c r="B1097" s="8"/>
      <c r="C1097" s="8"/>
      <c r="D1097" s="8"/>
      <c r="E1097" s="13" t="str">
        <f>IFERROR(__xludf.DUMMYFUNCTION("IF(LEN(D1097), GOOGLETRANSLATE(D1097,""auto"",""en""),)"),"")</f>
        <v/>
      </c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</row>
    <row r="1098">
      <c r="A1098" s="8"/>
      <c r="B1098" s="8"/>
      <c r="C1098" s="8"/>
      <c r="D1098" s="8"/>
      <c r="E1098" s="13" t="str">
        <f>IFERROR(__xludf.DUMMYFUNCTION("IF(LEN(D1098), GOOGLETRANSLATE(D1098,""auto"",""en""),)"),"")</f>
        <v/>
      </c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</row>
    <row r="1099">
      <c r="A1099" s="8"/>
      <c r="B1099" s="8"/>
      <c r="C1099" s="8"/>
      <c r="D1099" s="8"/>
      <c r="E1099" s="13" t="str">
        <f>IFERROR(__xludf.DUMMYFUNCTION("IF(LEN(D1099), GOOGLETRANSLATE(D1099,""auto"",""en""),)"),"")</f>
        <v/>
      </c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  <c r="AC1099" s="8"/>
    </row>
    <row r="1100">
      <c r="A1100" s="8"/>
      <c r="B1100" s="8"/>
      <c r="C1100" s="8"/>
      <c r="D1100" s="8"/>
      <c r="E1100" s="13" t="str">
        <f>IFERROR(__xludf.DUMMYFUNCTION("IF(LEN(D1100), GOOGLETRANSLATE(D1100,""auto"",""en""),)"),"")</f>
        <v/>
      </c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C1100" s="8"/>
    </row>
    <row r="1101">
      <c r="A1101" s="8"/>
      <c r="B1101" s="8"/>
      <c r="C1101" s="8"/>
      <c r="D1101" s="8"/>
      <c r="E1101" s="13" t="str">
        <f>IFERROR(__xludf.DUMMYFUNCTION("IF(LEN(D1101), GOOGLETRANSLATE(D1101,""auto"",""en""),)"),"")</f>
        <v/>
      </c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8"/>
    </row>
    <row r="1102">
      <c r="A1102" s="8"/>
      <c r="B1102" s="8"/>
      <c r="C1102" s="8"/>
      <c r="D1102" s="8"/>
      <c r="E1102" s="13" t="str">
        <f>IFERROR(__xludf.DUMMYFUNCTION("IF(LEN(D1102), GOOGLETRANSLATE(D1102,""auto"",""en""),)"),"")</f>
        <v/>
      </c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  <c r="AB1102" s="8"/>
      <c r="AC1102" s="8"/>
    </row>
    <row r="1103">
      <c r="A1103" s="8"/>
      <c r="B1103" s="8"/>
      <c r="C1103" s="8"/>
      <c r="D1103" s="8"/>
      <c r="E1103" s="13" t="str">
        <f>IFERROR(__xludf.DUMMYFUNCTION("IF(LEN(D1103), GOOGLETRANSLATE(D1103,""auto"",""en""),)"),"")</f>
        <v/>
      </c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</row>
    <row r="1104">
      <c r="A1104" s="8"/>
      <c r="B1104" s="8"/>
      <c r="C1104" s="8"/>
      <c r="D1104" s="8"/>
      <c r="E1104" s="13" t="str">
        <f>IFERROR(__xludf.DUMMYFUNCTION("IF(LEN(D1104), GOOGLETRANSLATE(D1104,""auto"",""en""),)"),"")</f>
        <v/>
      </c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  <c r="AC1104" s="8"/>
    </row>
    <row r="1105">
      <c r="A1105" s="8"/>
      <c r="B1105" s="8"/>
      <c r="C1105" s="8"/>
      <c r="D1105" s="8"/>
      <c r="E1105" s="13" t="str">
        <f>IFERROR(__xludf.DUMMYFUNCTION("IF(LEN(D1105), GOOGLETRANSLATE(D1105,""auto"",""en""),)"),"")</f>
        <v/>
      </c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8"/>
    </row>
    <row r="1106">
      <c r="A1106" s="8"/>
      <c r="B1106" s="8"/>
      <c r="C1106" s="8"/>
      <c r="D1106" s="8"/>
      <c r="E1106" s="13" t="str">
        <f>IFERROR(__xludf.DUMMYFUNCTION("IF(LEN(D1106), GOOGLETRANSLATE(D1106,""auto"",""en""),)"),"")</f>
        <v/>
      </c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8"/>
    </row>
    <row r="1107">
      <c r="A1107" s="8"/>
      <c r="B1107" s="8"/>
      <c r="C1107" s="8"/>
      <c r="D1107" s="8"/>
      <c r="E1107" s="13" t="str">
        <f>IFERROR(__xludf.DUMMYFUNCTION("IF(LEN(D1107), GOOGLETRANSLATE(D1107,""auto"",""en""),)"),"")</f>
        <v/>
      </c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8"/>
    </row>
    <row r="1108">
      <c r="A1108" s="8"/>
      <c r="B1108" s="8"/>
      <c r="C1108" s="8"/>
      <c r="D1108" s="8"/>
      <c r="E1108" s="13" t="str">
        <f>IFERROR(__xludf.DUMMYFUNCTION("IF(LEN(D1108), GOOGLETRANSLATE(D1108,""auto"",""en""),)"),"")</f>
        <v/>
      </c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  <c r="AB1108" s="8"/>
      <c r="AC1108" s="8"/>
    </row>
    <row r="1109">
      <c r="A1109" s="8"/>
      <c r="B1109" s="8"/>
      <c r="C1109" s="8"/>
      <c r="D1109" s="8"/>
      <c r="E1109" s="13" t="str">
        <f>IFERROR(__xludf.DUMMYFUNCTION("IF(LEN(D1109), GOOGLETRANSLATE(D1109,""auto"",""en""),)"),"")</f>
        <v/>
      </c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  <c r="AC1109" s="8"/>
    </row>
    <row r="1110">
      <c r="A1110" s="8"/>
      <c r="B1110" s="8"/>
      <c r="C1110" s="8"/>
      <c r="D1110" s="8"/>
      <c r="E1110" s="13" t="str">
        <f>IFERROR(__xludf.DUMMYFUNCTION("IF(LEN(D1110), GOOGLETRANSLATE(D1110,""auto"",""en""),)"),"")</f>
        <v/>
      </c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  <c r="AB1110" s="8"/>
      <c r="AC1110" s="8"/>
    </row>
    <row r="1111">
      <c r="A1111" s="8"/>
      <c r="B1111" s="8"/>
      <c r="C1111" s="8"/>
      <c r="D1111" s="8"/>
      <c r="E1111" s="13" t="str">
        <f>IFERROR(__xludf.DUMMYFUNCTION("IF(LEN(D1111), GOOGLETRANSLATE(D1111,""auto"",""en""),)"),"")</f>
        <v/>
      </c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8"/>
      <c r="AB1111" s="8"/>
      <c r="AC1111" s="8"/>
    </row>
    <row r="1112">
      <c r="A1112" s="8"/>
      <c r="B1112" s="8"/>
      <c r="C1112" s="8"/>
      <c r="D1112" s="8"/>
      <c r="E1112" s="13" t="str">
        <f>IFERROR(__xludf.DUMMYFUNCTION("IF(LEN(D1112), GOOGLETRANSLATE(D1112,""auto"",""en""),)"),"")</f>
        <v/>
      </c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  <c r="AB1112" s="8"/>
      <c r="AC1112" s="8"/>
    </row>
    <row r="1113">
      <c r="A1113" s="8"/>
      <c r="B1113" s="8"/>
      <c r="C1113" s="8"/>
      <c r="D1113" s="8"/>
      <c r="E1113" s="13" t="str">
        <f>IFERROR(__xludf.DUMMYFUNCTION("IF(LEN(D1113), GOOGLETRANSLATE(D1113,""auto"",""en""),)"),"")</f>
        <v/>
      </c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  <c r="AA1113" s="8"/>
      <c r="AB1113" s="8"/>
      <c r="AC1113" s="8"/>
    </row>
    <row r="1114">
      <c r="A1114" s="8"/>
      <c r="B1114" s="8"/>
      <c r="C1114" s="8"/>
      <c r="D1114" s="8"/>
      <c r="E1114" s="13" t="str">
        <f>IFERROR(__xludf.DUMMYFUNCTION("IF(LEN(D1114), GOOGLETRANSLATE(D1114,""auto"",""en""),)"),"")</f>
        <v/>
      </c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</row>
    <row r="1115">
      <c r="A1115" s="8"/>
      <c r="B1115" s="8"/>
      <c r="C1115" s="8"/>
      <c r="D1115" s="8"/>
      <c r="E1115" s="13" t="str">
        <f>IFERROR(__xludf.DUMMYFUNCTION("IF(LEN(D1115), GOOGLETRANSLATE(D1115,""auto"",""en""),)"),"")</f>
        <v/>
      </c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  <c r="AA1115" s="8"/>
      <c r="AB1115" s="8"/>
      <c r="AC1115" s="8"/>
    </row>
    <row r="1116">
      <c r="A1116" s="8"/>
      <c r="B1116" s="8"/>
      <c r="C1116" s="8"/>
      <c r="D1116" s="8"/>
      <c r="E1116" s="13" t="str">
        <f>IFERROR(__xludf.DUMMYFUNCTION("IF(LEN(D1116), GOOGLETRANSLATE(D1116,""auto"",""en""),)"),"")</f>
        <v/>
      </c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  <c r="AB1116" s="8"/>
      <c r="AC1116" s="8"/>
    </row>
    <row r="1117">
      <c r="A1117" s="8"/>
      <c r="B1117" s="8"/>
      <c r="C1117" s="8"/>
      <c r="D1117" s="8"/>
      <c r="E1117" s="13" t="str">
        <f>IFERROR(__xludf.DUMMYFUNCTION("IF(LEN(D1117), GOOGLETRANSLATE(D1117,""auto"",""en""),)"),"")</f>
        <v/>
      </c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8"/>
      <c r="AC1117" s="8"/>
    </row>
    <row r="1118">
      <c r="A1118" s="8"/>
      <c r="B1118" s="8"/>
      <c r="C1118" s="8"/>
      <c r="D1118" s="8"/>
      <c r="E1118" s="13" t="str">
        <f>IFERROR(__xludf.DUMMYFUNCTION("IF(LEN(D1118), GOOGLETRANSLATE(D1118,""auto"",""en""),)"),"")</f>
        <v/>
      </c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  <c r="AB1118" s="8"/>
      <c r="AC1118" s="8"/>
    </row>
    <row r="1119">
      <c r="A1119" s="8"/>
      <c r="B1119" s="8"/>
      <c r="C1119" s="8"/>
      <c r="D1119" s="8"/>
      <c r="E1119" s="13" t="str">
        <f>IFERROR(__xludf.DUMMYFUNCTION("IF(LEN(D1119), GOOGLETRANSLATE(D1119,""auto"",""en""),)"),"")</f>
        <v/>
      </c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  <c r="AA1119" s="8"/>
      <c r="AB1119" s="8"/>
      <c r="AC1119" s="8"/>
    </row>
    <row r="1120">
      <c r="A1120" s="8"/>
      <c r="B1120" s="8"/>
      <c r="C1120" s="8"/>
      <c r="D1120" s="8"/>
      <c r="E1120" s="13" t="str">
        <f>IFERROR(__xludf.DUMMYFUNCTION("IF(LEN(D1120), GOOGLETRANSLATE(D1120,""auto"",""en""),)"),"")</f>
        <v/>
      </c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  <c r="AB1120" s="8"/>
      <c r="AC1120" s="8"/>
    </row>
    <row r="1121">
      <c r="A1121" s="8"/>
      <c r="B1121" s="8"/>
      <c r="C1121" s="8"/>
      <c r="D1121" s="8"/>
      <c r="E1121" s="13" t="str">
        <f>IFERROR(__xludf.DUMMYFUNCTION("IF(LEN(D1121), GOOGLETRANSLATE(D1121,""auto"",""en""),)"),"")</f>
        <v/>
      </c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/>
      <c r="AC1121" s="8"/>
    </row>
    <row r="1122">
      <c r="A1122" s="8"/>
      <c r="B1122" s="8"/>
      <c r="C1122" s="8"/>
      <c r="D1122" s="8"/>
      <c r="E1122" s="13" t="str">
        <f>IFERROR(__xludf.DUMMYFUNCTION("IF(LEN(D1122), GOOGLETRANSLATE(D1122,""auto"",""en""),)"),"")</f>
        <v/>
      </c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8"/>
    </row>
    <row r="1123">
      <c r="A1123" s="8"/>
      <c r="B1123" s="8"/>
      <c r="C1123" s="8"/>
      <c r="D1123" s="8"/>
      <c r="E1123" s="13" t="str">
        <f>IFERROR(__xludf.DUMMYFUNCTION("IF(LEN(D1123), GOOGLETRANSLATE(D1123,""auto"",""en""),)"),"")</f>
        <v/>
      </c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8"/>
    </row>
    <row r="1124">
      <c r="A1124" s="8"/>
      <c r="B1124" s="8"/>
      <c r="C1124" s="8"/>
      <c r="D1124" s="8"/>
      <c r="E1124" s="13" t="str">
        <f>IFERROR(__xludf.DUMMYFUNCTION("IF(LEN(D1124), GOOGLETRANSLATE(D1124,""auto"",""en""),)"),"")</f>
        <v/>
      </c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/>
      <c r="AC1124" s="8"/>
    </row>
    <row r="1125">
      <c r="A1125" s="8"/>
      <c r="B1125" s="8"/>
      <c r="C1125" s="8"/>
      <c r="D1125" s="8"/>
      <c r="E1125" s="13" t="str">
        <f>IFERROR(__xludf.DUMMYFUNCTION("IF(LEN(D1125), GOOGLETRANSLATE(D1125,""auto"",""en""),)"),"")</f>
        <v/>
      </c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8"/>
    </row>
    <row r="1126">
      <c r="A1126" s="8"/>
      <c r="B1126" s="8"/>
      <c r="C1126" s="8"/>
      <c r="D1126" s="8"/>
      <c r="E1126" s="13" t="str">
        <f>IFERROR(__xludf.DUMMYFUNCTION("IF(LEN(D1126), GOOGLETRANSLATE(D1126,""auto"",""en""),)"),"")</f>
        <v/>
      </c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  <c r="AC1126" s="8"/>
    </row>
    <row r="1127">
      <c r="A1127" s="8"/>
      <c r="B1127" s="8"/>
      <c r="C1127" s="8"/>
      <c r="D1127" s="8"/>
      <c r="E1127" s="13" t="str">
        <f>IFERROR(__xludf.DUMMYFUNCTION("IF(LEN(D1127), GOOGLETRANSLATE(D1127,""auto"",""en""),)"),"")</f>
        <v/>
      </c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/>
      <c r="AC1127" s="8"/>
    </row>
    <row r="1128">
      <c r="A1128" s="8"/>
      <c r="B1128" s="8"/>
      <c r="C1128" s="8"/>
      <c r="D1128" s="8"/>
      <c r="E1128" s="13" t="str">
        <f>IFERROR(__xludf.DUMMYFUNCTION("IF(LEN(D1128), GOOGLETRANSLATE(D1128,""auto"",""en""),)"),"")</f>
        <v/>
      </c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/>
      <c r="AC1128" s="8"/>
    </row>
    <row r="1129">
      <c r="A1129" s="8"/>
      <c r="B1129" s="8"/>
      <c r="C1129" s="8"/>
      <c r="D1129" s="8"/>
      <c r="E1129" s="13" t="str">
        <f>IFERROR(__xludf.DUMMYFUNCTION("IF(LEN(D1129), GOOGLETRANSLATE(D1129,""auto"",""en""),)"),"")</f>
        <v/>
      </c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  <c r="AA1129" s="8"/>
      <c r="AB1129" s="8"/>
      <c r="AC1129" s="8"/>
    </row>
    <row r="1130">
      <c r="A1130" s="8"/>
      <c r="B1130" s="8"/>
      <c r="C1130" s="8"/>
      <c r="D1130" s="8"/>
      <c r="E1130" s="13" t="str">
        <f>IFERROR(__xludf.DUMMYFUNCTION("IF(LEN(D1130), GOOGLETRANSLATE(D1130,""auto"",""en""),)"),"")</f>
        <v/>
      </c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8"/>
      <c r="AB1130" s="8"/>
      <c r="AC1130" s="8"/>
    </row>
    <row r="1131">
      <c r="A1131" s="8"/>
      <c r="B1131" s="8"/>
      <c r="C1131" s="8"/>
      <c r="D1131" s="8"/>
      <c r="E1131" s="13" t="str">
        <f>IFERROR(__xludf.DUMMYFUNCTION("IF(LEN(D1131), GOOGLETRANSLATE(D1131,""auto"",""en""),)"),"")</f>
        <v/>
      </c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8"/>
      <c r="AC1131" s="8"/>
    </row>
    <row r="1132">
      <c r="A1132" s="8"/>
      <c r="B1132" s="8"/>
      <c r="C1132" s="8"/>
      <c r="D1132" s="8"/>
      <c r="E1132" s="13" t="str">
        <f>IFERROR(__xludf.DUMMYFUNCTION("IF(LEN(D1132), GOOGLETRANSLATE(D1132,""auto"",""en""),)"),"")</f>
        <v/>
      </c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  <c r="AB1132" s="8"/>
      <c r="AC1132" s="8"/>
    </row>
    <row r="1133">
      <c r="A1133" s="8"/>
      <c r="B1133" s="8"/>
      <c r="C1133" s="8"/>
      <c r="D1133" s="8"/>
      <c r="E1133" s="13" t="str">
        <f>IFERROR(__xludf.DUMMYFUNCTION("IF(LEN(D1133), GOOGLETRANSLATE(D1133,""auto"",""en""),)"),"")</f>
        <v/>
      </c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/>
      <c r="AC1133" s="8"/>
    </row>
    <row r="1134">
      <c r="A1134" s="8"/>
      <c r="B1134" s="8"/>
      <c r="C1134" s="8"/>
      <c r="D1134" s="8"/>
      <c r="E1134" s="13" t="str">
        <f>IFERROR(__xludf.DUMMYFUNCTION("IF(LEN(D1134), GOOGLETRANSLATE(D1134,""auto"",""en""),)"),"")</f>
        <v/>
      </c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8"/>
    </row>
    <row r="1135">
      <c r="A1135" s="8"/>
      <c r="B1135" s="8"/>
      <c r="C1135" s="8"/>
      <c r="D1135" s="8"/>
      <c r="E1135" s="13" t="str">
        <f>IFERROR(__xludf.DUMMYFUNCTION("IF(LEN(D1135), GOOGLETRANSLATE(D1135,""auto"",""en""),)"),"")</f>
        <v/>
      </c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  <c r="AC1135" s="8"/>
    </row>
    <row r="1136">
      <c r="A1136" s="8"/>
      <c r="B1136" s="8"/>
      <c r="C1136" s="8"/>
      <c r="D1136" s="8"/>
      <c r="E1136" s="13" t="str">
        <f>IFERROR(__xludf.DUMMYFUNCTION("IF(LEN(D1136), GOOGLETRANSLATE(D1136,""auto"",""en""),)"),"")</f>
        <v/>
      </c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8"/>
    </row>
    <row r="1137">
      <c r="A1137" s="8"/>
      <c r="B1137" s="8"/>
      <c r="C1137" s="8"/>
      <c r="D1137" s="8"/>
      <c r="E1137" s="13" t="str">
        <f>IFERROR(__xludf.DUMMYFUNCTION("IF(LEN(D1137), GOOGLETRANSLATE(D1137,""auto"",""en""),)"),"")</f>
        <v/>
      </c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  <c r="AC1137" s="8"/>
    </row>
    <row r="1138">
      <c r="A1138" s="8"/>
      <c r="B1138" s="8"/>
      <c r="C1138" s="8"/>
      <c r="D1138" s="8"/>
      <c r="E1138" s="13" t="str">
        <f>IFERROR(__xludf.DUMMYFUNCTION("IF(LEN(D1138), GOOGLETRANSLATE(D1138,""auto"",""en""),)"),"")</f>
        <v/>
      </c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  <c r="AB1138" s="8"/>
      <c r="AC1138" s="8"/>
    </row>
    <row r="1139">
      <c r="A1139" s="8"/>
      <c r="B1139" s="8"/>
      <c r="C1139" s="8"/>
      <c r="D1139" s="8"/>
      <c r="E1139" s="13" t="str">
        <f>IFERROR(__xludf.DUMMYFUNCTION("IF(LEN(D1139), GOOGLETRANSLATE(D1139,""auto"",""en""),)"),"")</f>
        <v/>
      </c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8"/>
    </row>
    <row r="1140">
      <c r="A1140" s="8"/>
      <c r="B1140" s="8"/>
      <c r="C1140" s="8"/>
      <c r="D1140" s="8"/>
      <c r="E1140" s="13" t="str">
        <f>IFERROR(__xludf.DUMMYFUNCTION("IF(LEN(D1140), GOOGLETRANSLATE(D1140,""auto"",""en""),)"),"")</f>
        <v/>
      </c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  <c r="AC1140" s="8"/>
    </row>
    <row r="1141">
      <c r="A1141" s="8"/>
      <c r="B1141" s="8"/>
      <c r="C1141" s="8"/>
      <c r="D1141" s="8"/>
      <c r="E1141" s="13" t="str">
        <f>IFERROR(__xludf.DUMMYFUNCTION("IF(LEN(D1141), GOOGLETRANSLATE(D1141,""auto"",""en""),)"),"")</f>
        <v/>
      </c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  <c r="AA1141" s="8"/>
      <c r="AB1141" s="8"/>
      <c r="AC1141" s="8"/>
    </row>
    <row r="1142">
      <c r="A1142" s="8"/>
      <c r="B1142" s="8"/>
      <c r="C1142" s="8"/>
      <c r="D1142" s="8"/>
      <c r="E1142" s="13" t="str">
        <f>IFERROR(__xludf.DUMMYFUNCTION("IF(LEN(D1142), GOOGLETRANSLATE(D1142,""auto"",""en""),)"),"")</f>
        <v/>
      </c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  <c r="AB1142" s="8"/>
      <c r="AC1142" s="8"/>
    </row>
    <row r="1143">
      <c r="A1143" s="8"/>
      <c r="B1143" s="8"/>
      <c r="C1143" s="8"/>
      <c r="D1143" s="8"/>
      <c r="E1143" s="13" t="str">
        <f>IFERROR(__xludf.DUMMYFUNCTION("IF(LEN(D1143), GOOGLETRANSLATE(D1143,""auto"",""en""),)"),"")</f>
        <v/>
      </c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/>
    </row>
    <row r="1144">
      <c r="A1144" s="8"/>
      <c r="B1144" s="8"/>
      <c r="C1144" s="8"/>
      <c r="D1144" s="8"/>
      <c r="E1144" s="13" t="str">
        <f>IFERROR(__xludf.DUMMYFUNCTION("IF(LEN(D1144), GOOGLETRANSLATE(D1144,""auto"",""en""),)"),"")</f>
        <v/>
      </c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  <c r="AB1144" s="8"/>
      <c r="AC1144" s="8"/>
    </row>
    <row r="1145">
      <c r="A1145" s="8"/>
      <c r="B1145" s="8"/>
      <c r="C1145" s="8"/>
      <c r="D1145" s="8"/>
      <c r="E1145" s="13" t="str">
        <f>IFERROR(__xludf.DUMMYFUNCTION("IF(LEN(D1145), GOOGLETRANSLATE(D1145,""auto"",""en""),)"),"")</f>
        <v/>
      </c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8"/>
    </row>
    <row r="1146">
      <c r="A1146" s="8"/>
      <c r="B1146" s="8"/>
      <c r="C1146" s="8"/>
      <c r="D1146" s="8"/>
      <c r="E1146" s="13" t="str">
        <f>IFERROR(__xludf.DUMMYFUNCTION("IF(LEN(D1146), GOOGLETRANSLATE(D1146,""auto"",""en""),)"),"")</f>
        <v/>
      </c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8"/>
    </row>
    <row r="1147">
      <c r="A1147" s="8"/>
      <c r="B1147" s="8"/>
      <c r="C1147" s="8"/>
      <c r="D1147" s="8"/>
      <c r="E1147" s="13" t="str">
        <f>IFERROR(__xludf.DUMMYFUNCTION("IF(LEN(D1147), GOOGLETRANSLATE(D1147,""auto"",""en""),)"),"")</f>
        <v/>
      </c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8"/>
      <c r="AB1147" s="8"/>
      <c r="AC1147" s="8"/>
    </row>
    <row r="1148">
      <c r="A1148" s="8"/>
      <c r="B1148" s="8"/>
      <c r="C1148" s="8"/>
      <c r="D1148" s="8"/>
      <c r="E1148" s="13" t="str">
        <f>IFERROR(__xludf.DUMMYFUNCTION("IF(LEN(D1148), GOOGLETRANSLATE(D1148,""auto"",""en""),)"),"")</f>
        <v/>
      </c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  <c r="AB1148" s="8"/>
      <c r="AC1148" s="8"/>
    </row>
    <row r="1149">
      <c r="A1149" s="8"/>
      <c r="B1149" s="8"/>
      <c r="C1149" s="8"/>
      <c r="D1149" s="8"/>
      <c r="E1149" s="13" t="str">
        <f>IFERROR(__xludf.DUMMYFUNCTION("IF(LEN(D1149), GOOGLETRANSLATE(D1149,""auto"",""en""),)"),"")</f>
        <v/>
      </c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/>
    </row>
    <row r="1150">
      <c r="A1150" s="8"/>
      <c r="B1150" s="8"/>
      <c r="C1150" s="8"/>
      <c r="D1150" s="8"/>
      <c r="E1150" s="13" t="str">
        <f>IFERROR(__xludf.DUMMYFUNCTION("IF(LEN(D1150), GOOGLETRANSLATE(D1150,""auto"",""en""),)"),"")</f>
        <v/>
      </c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8"/>
    </row>
    <row r="1151">
      <c r="A1151" s="8"/>
      <c r="B1151" s="8"/>
      <c r="C1151" s="8"/>
      <c r="D1151" s="8"/>
      <c r="E1151" s="13" t="str">
        <f>IFERROR(__xludf.DUMMYFUNCTION("IF(LEN(D1151), GOOGLETRANSLATE(D1151,""auto"",""en""),)"),"")</f>
        <v/>
      </c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  <c r="AC1151" s="8"/>
    </row>
    <row r="1152">
      <c r="A1152" s="8"/>
      <c r="B1152" s="8"/>
      <c r="C1152" s="8"/>
      <c r="D1152" s="8"/>
      <c r="E1152" s="13" t="str">
        <f>IFERROR(__xludf.DUMMYFUNCTION("IF(LEN(D1152), GOOGLETRANSLATE(D1152,""auto"",""en""),)"),"")</f>
        <v/>
      </c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  <c r="AC1152" s="8"/>
    </row>
    <row r="1153">
      <c r="A1153" s="8"/>
      <c r="B1153" s="8"/>
      <c r="C1153" s="8"/>
      <c r="D1153" s="8"/>
      <c r="E1153" s="13" t="str">
        <f>IFERROR(__xludf.DUMMYFUNCTION("IF(LEN(D1153), GOOGLETRANSLATE(D1153,""auto"",""en""),)"),"")</f>
        <v/>
      </c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</row>
    <row r="1154">
      <c r="A1154" s="8"/>
      <c r="B1154" s="8"/>
      <c r="C1154" s="8"/>
      <c r="D1154" s="8"/>
      <c r="E1154" s="13" t="str">
        <f>IFERROR(__xludf.DUMMYFUNCTION("IF(LEN(D1154), GOOGLETRANSLATE(D1154,""auto"",""en""),)"),"")</f>
        <v/>
      </c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</row>
    <row r="1155">
      <c r="A1155" s="8"/>
      <c r="B1155" s="8"/>
      <c r="C1155" s="8"/>
      <c r="D1155" s="8"/>
      <c r="E1155" s="13" t="str">
        <f>IFERROR(__xludf.DUMMYFUNCTION("IF(LEN(D1155), GOOGLETRANSLATE(D1155,""auto"",""en""),)"),"")</f>
        <v/>
      </c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  <c r="AC1155" s="8"/>
    </row>
    <row r="1156">
      <c r="A1156" s="8"/>
      <c r="B1156" s="8"/>
      <c r="C1156" s="8"/>
      <c r="D1156" s="8"/>
      <c r="E1156" s="13" t="str">
        <f>IFERROR(__xludf.DUMMYFUNCTION("IF(LEN(D1156), GOOGLETRANSLATE(D1156,""auto"",""en""),)"),"")</f>
        <v/>
      </c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  <c r="AB1156" s="8"/>
      <c r="AC1156" s="8"/>
    </row>
    <row r="1157">
      <c r="A1157" s="8"/>
      <c r="B1157" s="8"/>
      <c r="C1157" s="8"/>
      <c r="D1157" s="8"/>
      <c r="E1157" s="13" t="str">
        <f>IFERROR(__xludf.DUMMYFUNCTION("IF(LEN(D1157), GOOGLETRANSLATE(D1157,""auto"",""en""),)"),"")</f>
        <v/>
      </c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  <c r="AC1157" s="8"/>
    </row>
    <row r="1158">
      <c r="A1158" s="8"/>
      <c r="B1158" s="8"/>
      <c r="C1158" s="8"/>
      <c r="D1158" s="8"/>
      <c r="E1158" s="13" t="str">
        <f>IFERROR(__xludf.DUMMYFUNCTION("IF(LEN(D1158), GOOGLETRANSLATE(D1158,""auto"",""en""),)"),"")</f>
        <v/>
      </c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</row>
    <row r="1159">
      <c r="A1159" s="8"/>
      <c r="B1159" s="8"/>
      <c r="C1159" s="8"/>
      <c r="D1159" s="8"/>
      <c r="E1159" s="13" t="str">
        <f>IFERROR(__xludf.DUMMYFUNCTION("IF(LEN(D1159), GOOGLETRANSLATE(D1159,""auto"",""en""),)"),"")</f>
        <v/>
      </c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8"/>
    </row>
    <row r="1160">
      <c r="A1160" s="8"/>
      <c r="B1160" s="8"/>
      <c r="C1160" s="8"/>
      <c r="D1160" s="8"/>
      <c r="E1160" s="13" t="str">
        <f>IFERROR(__xludf.DUMMYFUNCTION("IF(LEN(D1160), GOOGLETRANSLATE(D1160,""auto"",""en""),)"),"")</f>
        <v/>
      </c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  <c r="AB1160" s="8"/>
      <c r="AC1160" s="8"/>
    </row>
    <row r="1161">
      <c r="A1161" s="8"/>
      <c r="B1161" s="8"/>
      <c r="C1161" s="8"/>
      <c r="D1161" s="8"/>
      <c r="E1161" s="13" t="str">
        <f>IFERROR(__xludf.DUMMYFUNCTION("IF(LEN(D1161), GOOGLETRANSLATE(D1161,""auto"",""en""),)"),"")</f>
        <v/>
      </c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  <c r="AA1161" s="8"/>
      <c r="AB1161" s="8"/>
      <c r="AC1161" s="8"/>
    </row>
    <row r="1162">
      <c r="A1162" s="8"/>
      <c r="B1162" s="8"/>
      <c r="C1162" s="8"/>
      <c r="D1162" s="8"/>
      <c r="E1162" s="13" t="str">
        <f>IFERROR(__xludf.DUMMYFUNCTION("IF(LEN(D1162), GOOGLETRANSLATE(D1162,""auto"",""en""),)"),"")</f>
        <v/>
      </c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  <c r="AB1162" s="8"/>
      <c r="AC1162" s="8"/>
    </row>
    <row r="1163">
      <c r="A1163" s="8"/>
      <c r="B1163" s="8"/>
      <c r="C1163" s="8"/>
      <c r="D1163" s="8"/>
      <c r="E1163" s="13" t="str">
        <f>IFERROR(__xludf.DUMMYFUNCTION("IF(LEN(D1163), GOOGLETRANSLATE(D1163,""auto"",""en""),)"),"")</f>
        <v/>
      </c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  <c r="AA1163" s="8"/>
      <c r="AB1163" s="8"/>
      <c r="AC1163" s="8"/>
    </row>
    <row r="1164">
      <c r="A1164" s="8"/>
      <c r="B1164" s="8"/>
      <c r="C1164" s="8"/>
      <c r="D1164" s="8"/>
      <c r="E1164" s="13" t="str">
        <f>IFERROR(__xludf.DUMMYFUNCTION("IF(LEN(D1164), GOOGLETRANSLATE(D1164,""auto"",""en""),)"),"")</f>
        <v/>
      </c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  <c r="AB1164" s="8"/>
      <c r="AC1164" s="8"/>
    </row>
    <row r="1165">
      <c r="A1165" s="8"/>
      <c r="B1165" s="8"/>
      <c r="C1165" s="8"/>
      <c r="D1165" s="8"/>
      <c r="E1165" s="13" t="str">
        <f>IFERROR(__xludf.DUMMYFUNCTION("IF(LEN(D1165), GOOGLETRANSLATE(D1165,""auto"",""en""),)"),"")</f>
        <v/>
      </c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8"/>
      <c r="AB1165" s="8"/>
      <c r="AC1165" s="8"/>
    </row>
    <row r="1166">
      <c r="A1166" s="8"/>
      <c r="B1166" s="8"/>
      <c r="C1166" s="8"/>
      <c r="D1166" s="8"/>
      <c r="E1166" s="13" t="str">
        <f>IFERROR(__xludf.DUMMYFUNCTION("IF(LEN(D1166), GOOGLETRANSLATE(D1166,""auto"",""en""),)"),"")</f>
        <v/>
      </c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  <c r="AB1166" s="8"/>
      <c r="AC1166" s="8"/>
    </row>
    <row r="1167">
      <c r="A1167" s="8"/>
      <c r="B1167" s="8"/>
      <c r="C1167" s="8"/>
      <c r="D1167" s="8"/>
      <c r="E1167" s="13" t="str">
        <f>IFERROR(__xludf.DUMMYFUNCTION("IF(LEN(D1167), GOOGLETRANSLATE(D1167,""auto"",""en""),)"),"")</f>
        <v/>
      </c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  <c r="AA1167" s="8"/>
      <c r="AB1167" s="8"/>
      <c r="AC1167" s="8"/>
    </row>
    <row r="1168">
      <c r="A1168" s="8"/>
      <c r="B1168" s="8"/>
      <c r="C1168" s="8"/>
      <c r="D1168" s="8"/>
      <c r="E1168" s="13" t="str">
        <f>IFERROR(__xludf.DUMMYFUNCTION("IF(LEN(D1168), GOOGLETRANSLATE(D1168,""auto"",""en""),)"),"")</f>
        <v/>
      </c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  <c r="AB1168" s="8"/>
      <c r="AC1168" s="8"/>
    </row>
    <row r="1169">
      <c r="A1169" s="8"/>
      <c r="B1169" s="8"/>
      <c r="C1169" s="8"/>
      <c r="D1169" s="8"/>
      <c r="E1169" s="13" t="str">
        <f>IFERROR(__xludf.DUMMYFUNCTION("IF(LEN(D1169), GOOGLETRANSLATE(D1169,""auto"",""en""),)"),"")</f>
        <v/>
      </c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  <c r="AC1169" s="8"/>
    </row>
    <row r="1170">
      <c r="A1170" s="8"/>
      <c r="B1170" s="8"/>
      <c r="C1170" s="8"/>
      <c r="D1170" s="8"/>
      <c r="E1170" s="13" t="str">
        <f>IFERROR(__xludf.DUMMYFUNCTION("IF(LEN(D1170), GOOGLETRANSLATE(D1170,""auto"",""en""),)"),"")</f>
        <v/>
      </c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  <c r="AB1170" s="8"/>
      <c r="AC1170" s="8"/>
    </row>
    <row r="1171">
      <c r="A1171" s="8"/>
      <c r="B1171" s="8"/>
      <c r="C1171" s="8"/>
      <c r="D1171" s="8"/>
      <c r="E1171" s="13" t="str">
        <f>IFERROR(__xludf.DUMMYFUNCTION("IF(LEN(D1171), GOOGLETRANSLATE(D1171,""auto"",""en""),)"),"")</f>
        <v/>
      </c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  <c r="AA1171" s="8"/>
      <c r="AB1171" s="8"/>
      <c r="AC1171" s="8"/>
    </row>
    <row r="1172">
      <c r="A1172" s="8"/>
      <c r="B1172" s="8"/>
      <c r="C1172" s="8"/>
      <c r="D1172" s="8"/>
      <c r="E1172" s="13" t="str">
        <f>IFERROR(__xludf.DUMMYFUNCTION("IF(LEN(D1172), GOOGLETRANSLATE(D1172,""auto"",""en""),)"),"")</f>
        <v/>
      </c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  <c r="AB1172" s="8"/>
      <c r="AC1172" s="8"/>
    </row>
    <row r="1173">
      <c r="A1173" s="8"/>
      <c r="B1173" s="8"/>
      <c r="C1173" s="8"/>
      <c r="D1173" s="8"/>
      <c r="E1173" s="13" t="str">
        <f>IFERROR(__xludf.DUMMYFUNCTION("IF(LEN(D1173), GOOGLETRANSLATE(D1173,""auto"",""en""),)"),"")</f>
        <v/>
      </c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  <c r="AA1173" s="8"/>
      <c r="AB1173" s="8"/>
      <c r="AC1173" s="8"/>
    </row>
    <row r="1174">
      <c r="A1174" s="8"/>
      <c r="B1174" s="8"/>
      <c r="C1174" s="8"/>
      <c r="D1174" s="8"/>
      <c r="E1174" s="13" t="str">
        <f>IFERROR(__xludf.DUMMYFUNCTION("IF(LEN(D1174), GOOGLETRANSLATE(D1174,""auto"",""en""),)"),"")</f>
        <v/>
      </c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8"/>
      <c r="AB1174" s="8"/>
      <c r="AC1174" s="8"/>
    </row>
    <row r="1175">
      <c r="A1175" s="8"/>
      <c r="B1175" s="8"/>
      <c r="C1175" s="8"/>
      <c r="D1175" s="8"/>
      <c r="E1175" s="13" t="str">
        <f>IFERROR(__xludf.DUMMYFUNCTION("IF(LEN(D1175), GOOGLETRANSLATE(D1175,""auto"",""en""),)"),"")</f>
        <v/>
      </c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  <c r="AA1175" s="8"/>
      <c r="AB1175" s="8"/>
      <c r="AC1175" s="8"/>
    </row>
    <row r="1176">
      <c r="A1176" s="8"/>
      <c r="B1176" s="8"/>
      <c r="C1176" s="8"/>
      <c r="D1176" s="8"/>
      <c r="E1176" s="13" t="str">
        <f>IFERROR(__xludf.DUMMYFUNCTION("IF(LEN(D1176), GOOGLETRANSLATE(D1176,""auto"",""en""),)"),"")</f>
        <v/>
      </c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  <c r="AB1176" s="8"/>
      <c r="AC1176" s="8"/>
    </row>
    <row r="1177">
      <c r="A1177" s="8"/>
      <c r="B1177" s="8"/>
      <c r="C1177" s="8"/>
      <c r="D1177" s="8"/>
      <c r="E1177" s="13" t="str">
        <f>IFERROR(__xludf.DUMMYFUNCTION("IF(LEN(D1177), GOOGLETRANSLATE(D1177,""auto"",""en""),)"),"")</f>
        <v/>
      </c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8"/>
      <c r="AC1177" s="8"/>
    </row>
    <row r="1178">
      <c r="A1178" s="8"/>
      <c r="B1178" s="8"/>
      <c r="C1178" s="8"/>
      <c r="D1178" s="8"/>
      <c r="E1178" s="13" t="str">
        <f>IFERROR(__xludf.DUMMYFUNCTION("IF(LEN(D1178), GOOGLETRANSLATE(D1178,""auto"",""en""),)"),"")</f>
        <v/>
      </c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8"/>
      <c r="AB1178" s="8"/>
      <c r="AC1178" s="8"/>
    </row>
    <row r="1179">
      <c r="A1179" s="8"/>
      <c r="B1179" s="8"/>
      <c r="C1179" s="8"/>
      <c r="D1179" s="8"/>
      <c r="E1179" s="13" t="str">
        <f>IFERROR(__xludf.DUMMYFUNCTION("IF(LEN(D1179), GOOGLETRANSLATE(D1179,""auto"",""en""),)"),"")</f>
        <v/>
      </c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  <c r="AA1179" s="8"/>
      <c r="AB1179" s="8"/>
      <c r="AC1179" s="8"/>
    </row>
    <row r="1180">
      <c r="A1180" s="8"/>
      <c r="B1180" s="8"/>
      <c r="C1180" s="8"/>
      <c r="D1180" s="8"/>
      <c r="E1180" s="13" t="str">
        <f>IFERROR(__xludf.DUMMYFUNCTION("IF(LEN(D1180), GOOGLETRANSLATE(D1180,""auto"",""en""),)"),"")</f>
        <v/>
      </c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  <c r="AB1180" s="8"/>
      <c r="AC1180" s="8"/>
    </row>
    <row r="1181">
      <c r="A1181" s="8"/>
      <c r="B1181" s="8"/>
      <c r="C1181" s="8"/>
      <c r="D1181" s="8"/>
      <c r="E1181" s="13" t="str">
        <f>IFERROR(__xludf.DUMMYFUNCTION("IF(LEN(D1181), GOOGLETRANSLATE(D1181,""auto"",""en""),)"),"")</f>
        <v/>
      </c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  <c r="AA1181" s="8"/>
      <c r="AB1181" s="8"/>
      <c r="AC1181" s="8"/>
    </row>
    <row r="1182">
      <c r="A1182" s="8"/>
      <c r="B1182" s="8"/>
      <c r="C1182" s="8"/>
      <c r="D1182" s="8"/>
      <c r="E1182" s="13" t="str">
        <f>IFERROR(__xludf.DUMMYFUNCTION("IF(LEN(D1182), GOOGLETRANSLATE(D1182,""auto"",""en""),)"),"")</f>
        <v/>
      </c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  <c r="AA1182" s="8"/>
      <c r="AB1182" s="8"/>
      <c r="AC1182" s="8"/>
    </row>
    <row r="1183">
      <c r="A1183" s="8"/>
      <c r="B1183" s="8"/>
      <c r="C1183" s="8"/>
      <c r="D1183" s="8"/>
      <c r="E1183" s="13" t="str">
        <f>IFERROR(__xludf.DUMMYFUNCTION("IF(LEN(D1183), GOOGLETRANSLATE(D1183,""auto"",""en""),)"),"")</f>
        <v/>
      </c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  <c r="AA1183" s="8"/>
      <c r="AB1183" s="8"/>
      <c r="AC1183" s="8"/>
    </row>
    <row r="1184">
      <c r="A1184" s="8"/>
      <c r="B1184" s="8"/>
      <c r="C1184" s="8"/>
      <c r="D1184" s="8"/>
      <c r="E1184" s="13" t="str">
        <f>IFERROR(__xludf.DUMMYFUNCTION("IF(LEN(D1184), GOOGLETRANSLATE(D1184,""auto"",""en""),)"),"")</f>
        <v/>
      </c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  <c r="AA1184" s="8"/>
      <c r="AB1184" s="8"/>
      <c r="AC1184" s="8"/>
    </row>
    <row r="1185">
      <c r="A1185" s="8"/>
      <c r="B1185" s="8"/>
      <c r="C1185" s="8"/>
      <c r="D1185" s="8"/>
      <c r="E1185" s="13" t="str">
        <f>IFERROR(__xludf.DUMMYFUNCTION("IF(LEN(D1185), GOOGLETRANSLATE(D1185,""auto"",""en""),)"),"")</f>
        <v/>
      </c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  <c r="AA1185" s="8"/>
      <c r="AB1185" s="8"/>
      <c r="AC1185" s="8"/>
    </row>
    <row r="1186">
      <c r="A1186" s="8"/>
      <c r="B1186" s="8"/>
      <c r="C1186" s="8"/>
      <c r="D1186" s="8"/>
      <c r="E1186" s="13" t="str">
        <f>IFERROR(__xludf.DUMMYFUNCTION("IF(LEN(D1186), GOOGLETRANSLATE(D1186,""auto"",""en""),)"),"")</f>
        <v/>
      </c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8"/>
      <c r="AB1186" s="8"/>
      <c r="AC1186" s="8"/>
    </row>
    <row r="1187">
      <c r="A1187" s="8"/>
      <c r="B1187" s="8"/>
      <c r="C1187" s="8"/>
      <c r="D1187" s="8"/>
      <c r="E1187" s="13" t="str">
        <f>IFERROR(__xludf.DUMMYFUNCTION("IF(LEN(D1187), GOOGLETRANSLATE(D1187,""auto"",""en""),)"),"")</f>
        <v/>
      </c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  <c r="AA1187" s="8"/>
      <c r="AB1187" s="8"/>
      <c r="AC1187" s="8"/>
    </row>
  </sheetData>
  <dataValidations>
    <dataValidation type="list" allowBlank="1" sqref="A2:A195 A215:A223 A225:A252 A253:C262 A263 A264:C264 A265:A294 A305:A1187">
      <formula1>'APEC members'!$A$2:$A1187</formula1>
    </dataValidation>
  </dataValidations>
  <hyperlinks>
    <hyperlink r:id="rId1" ref="F2"/>
    <hyperlink r:id="rId2" ref="F3"/>
    <hyperlink r:id="rId3" ref="F4"/>
    <hyperlink r:id="rId4" ref="D5"/>
    <hyperlink r:id="rId5" ref="F5"/>
    <hyperlink r:id="rId6" ref="F6"/>
    <hyperlink r:id="rId7" ref="F7"/>
    <hyperlink r:id="rId8" ref="F8"/>
    <hyperlink r:id="rId9" ref="F9"/>
    <hyperlink r:id="rId10" ref="F10"/>
    <hyperlink r:id="rId11" ref="F11"/>
    <hyperlink r:id="rId12" ref="F12"/>
    <hyperlink r:id="rId13" ref="F13"/>
    <hyperlink r:id="rId14" ref="F14"/>
    <hyperlink r:id="rId15" ref="F15"/>
    <hyperlink r:id="rId16" ref="F16"/>
    <hyperlink r:id="rId17" ref="F17"/>
    <hyperlink r:id="rId18" ref="F18"/>
    <hyperlink r:id="rId19" ref="F19"/>
    <hyperlink r:id="rId20" ref="F20"/>
    <hyperlink r:id="rId21" ref="F24"/>
    <hyperlink r:id="rId22" ref="F25"/>
    <hyperlink r:id="rId23" ref="F26"/>
    <hyperlink r:id="rId24" ref="F27"/>
    <hyperlink r:id="rId25" ref="F28"/>
    <hyperlink r:id="rId26" ref="F29"/>
    <hyperlink r:id="rId27" ref="F30"/>
    <hyperlink r:id="rId28" ref="F31"/>
    <hyperlink r:id="rId29" ref="F32"/>
    <hyperlink r:id="rId30" ref="F33"/>
    <hyperlink r:id="rId31" ref="F34"/>
    <hyperlink r:id="rId32" ref="F35"/>
    <hyperlink r:id="rId33" ref="F36"/>
    <hyperlink r:id="rId34" ref="F37"/>
    <hyperlink r:id="rId35" ref="F38"/>
    <hyperlink r:id="rId36" ref="F39"/>
    <hyperlink r:id="rId37" ref="F40"/>
    <hyperlink r:id="rId38" ref="F41"/>
    <hyperlink r:id="rId39" ref="F42"/>
    <hyperlink r:id="rId40" ref="F43"/>
    <hyperlink r:id="rId41" ref="F44"/>
    <hyperlink r:id="rId42" ref="F45"/>
    <hyperlink r:id="rId43" ref="F46"/>
    <hyperlink r:id="rId44" ref="F47"/>
    <hyperlink r:id="rId45" ref="F48"/>
    <hyperlink r:id="rId46" ref="F49"/>
    <hyperlink r:id="rId47" ref="F50"/>
    <hyperlink r:id="rId48" ref="F51"/>
    <hyperlink r:id="rId49" ref="F52"/>
    <hyperlink r:id="rId50" location="ad-image-0" ref="F53"/>
    <hyperlink r:id="rId51" ref="F54"/>
    <hyperlink r:id="rId52" ref="F55"/>
    <hyperlink r:id="rId53" ref="F56"/>
    <hyperlink r:id="rId54" ref="F57"/>
    <hyperlink r:id="rId55" ref="F58"/>
    <hyperlink r:id="rId56" ref="F59"/>
    <hyperlink r:id="rId57" ref="F60"/>
    <hyperlink r:id="rId58" ref="F61"/>
    <hyperlink r:id="rId59" ref="F62"/>
    <hyperlink r:id="rId60" ref="F63"/>
    <hyperlink r:id="rId61" ref="F64"/>
    <hyperlink r:id="rId62" ref="F65"/>
    <hyperlink r:id="rId63" ref="F66"/>
    <hyperlink r:id="rId64" ref="F67"/>
    <hyperlink r:id="rId65" ref="F68"/>
    <hyperlink r:id="rId66" ref="F69"/>
    <hyperlink r:id="rId67" ref="F70"/>
    <hyperlink r:id="rId68" ref="F71"/>
    <hyperlink r:id="rId69" ref="F72"/>
    <hyperlink r:id="rId70" ref="F73"/>
    <hyperlink r:id="rId71" ref="F74"/>
    <hyperlink r:id="rId72" ref="F75"/>
    <hyperlink r:id="rId73" ref="F76"/>
    <hyperlink r:id="rId74" ref="F77"/>
    <hyperlink r:id="rId75" ref="F78"/>
    <hyperlink r:id="rId76" ref="F79"/>
    <hyperlink r:id="rId77" ref="F80"/>
    <hyperlink r:id="rId78" ref="F81"/>
    <hyperlink r:id="rId79" ref="F82"/>
    <hyperlink r:id="rId80" ref="F83"/>
    <hyperlink r:id="rId81" ref="F84"/>
    <hyperlink r:id="rId82" ref="F85"/>
    <hyperlink r:id="rId83" ref="F86"/>
    <hyperlink r:id="rId84" ref="F87"/>
    <hyperlink r:id="rId85" ref="F88"/>
    <hyperlink r:id="rId86" ref="F89"/>
    <hyperlink r:id="rId87" ref="F90"/>
    <hyperlink r:id="rId88" ref="F91"/>
    <hyperlink r:id="rId89" ref="F92"/>
    <hyperlink r:id="rId90" ref="F94"/>
    <hyperlink r:id="rId91" ref="F95"/>
    <hyperlink r:id="rId92" ref="F96"/>
    <hyperlink r:id="rId93" ref="F97"/>
    <hyperlink r:id="rId94" ref="F98"/>
    <hyperlink r:id="rId95" ref="F99"/>
    <hyperlink r:id="rId96" ref="F113"/>
    <hyperlink r:id="rId97" ref="F114"/>
    <hyperlink r:id="rId98" ref="F115"/>
    <hyperlink r:id="rId99" ref="F116"/>
    <hyperlink r:id="rId100" ref="F117"/>
    <hyperlink r:id="rId101" ref="F118"/>
    <hyperlink r:id="rId102" ref="F119"/>
    <hyperlink r:id="rId103" ref="F120"/>
    <hyperlink r:id="rId104" ref="F121"/>
    <hyperlink r:id="rId105" ref="F122"/>
    <hyperlink r:id="rId106" ref="F123"/>
    <hyperlink r:id="rId107" ref="F124"/>
    <hyperlink r:id="rId108" ref="F125"/>
    <hyperlink r:id="rId109" ref="F126"/>
    <hyperlink r:id="rId110" ref="F127"/>
    <hyperlink r:id="rId111" ref="F128"/>
    <hyperlink r:id="rId112" ref="F133"/>
    <hyperlink r:id="rId113" ref="F135"/>
    <hyperlink r:id="rId114" ref="F136"/>
    <hyperlink r:id="rId115" ref="F137"/>
    <hyperlink r:id="rId116" ref="F138"/>
    <hyperlink r:id="rId117" ref="F139"/>
    <hyperlink r:id="rId118" ref="F140"/>
    <hyperlink r:id="rId119" ref="F141"/>
    <hyperlink r:id="rId120" ref="F142"/>
    <hyperlink r:id="rId121" ref="F143"/>
    <hyperlink r:id="rId122" ref="F144"/>
    <hyperlink r:id="rId123" ref="F145"/>
    <hyperlink r:id="rId124" ref="F146"/>
    <hyperlink r:id="rId125" ref="F147"/>
    <hyperlink r:id="rId126" ref="F148"/>
    <hyperlink r:id="rId127" ref="F149"/>
    <hyperlink r:id="rId128" ref="F150"/>
    <hyperlink r:id="rId129" ref="F151"/>
    <hyperlink r:id="rId130" ref="F152"/>
    <hyperlink r:id="rId131" ref="F153"/>
    <hyperlink r:id="rId132" ref="F154"/>
    <hyperlink r:id="rId133" ref="F155"/>
    <hyperlink r:id="rId134" ref="F156"/>
    <hyperlink r:id="rId135" ref="F159"/>
    <hyperlink r:id="rId136" ref="F160"/>
    <hyperlink r:id="rId137" ref="F161"/>
    <hyperlink r:id="rId138" ref="F162"/>
    <hyperlink r:id="rId139" ref="F163"/>
    <hyperlink r:id="rId140" ref="F164"/>
    <hyperlink r:id="rId141" ref="F165"/>
    <hyperlink r:id="rId142" ref="F166"/>
    <hyperlink r:id="rId143" ref="F167"/>
    <hyperlink r:id="rId144" ref="F168"/>
    <hyperlink r:id="rId145" ref="F169"/>
    <hyperlink r:id="rId146" ref="F170"/>
    <hyperlink r:id="rId147" ref="F171"/>
    <hyperlink r:id="rId148" ref="F172"/>
    <hyperlink r:id="rId149" ref="F173"/>
    <hyperlink r:id="rId150" ref="F174"/>
    <hyperlink r:id="rId151" ref="F175"/>
    <hyperlink r:id="rId152" ref="F176"/>
    <hyperlink r:id="rId153" ref="F177"/>
    <hyperlink r:id="rId154" ref="F178"/>
    <hyperlink r:id="rId155" ref="F179"/>
    <hyperlink r:id="rId156" ref="F180"/>
    <hyperlink r:id="rId157" ref="F181"/>
    <hyperlink r:id="rId158" ref="F182"/>
    <hyperlink r:id="rId159" ref="F183"/>
    <hyperlink r:id="rId160" ref="F184"/>
    <hyperlink r:id="rId161" ref="F185"/>
    <hyperlink r:id="rId162" ref="F186"/>
    <hyperlink r:id="rId163" ref="F187"/>
    <hyperlink r:id="rId164" ref="F188"/>
    <hyperlink r:id="rId165" ref="F189"/>
    <hyperlink r:id="rId166" ref="F190"/>
    <hyperlink r:id="rId167" ref="F191"/>
    <hyperlink r:id="rId168" ref="F192"/>
    <hyperlink r:id="rId169" ref="F193"/>
    <hyperlink r:id="rId170" ref="F194"/>
    <hyperlink r:id="rId171" ref="F195"/>
    <hyperlink r:id="rId172" ref="F196"/>
    <hyperlink r:id="rId173" ref="F197"/>
    <hyperlink r:id="rId174" ref="F198"/>
    <hyperlink r:id="rId175" ref="F199"/>
    <hyperlink r:id="rId176" ref="F200"/>
    <hyperlink r:id="rId177" ref="F201"/>
    <hyperlink r:id="rId178" ref="F202"/>
    <hyperlink r:id="rId179" ref="F203"/>
    <hyperlink r:id="rId180" ref="F204"/>
    <hyperlink r:id="rId181" ref="F205"/>
    <hyperlink r:id="rId182" ref="F206"/>
    <hyperlink r:id="rId183" ref="F207"/>
    <hyperlink r:id="rId184" ref="F208"/>
    <hyperlink r:id="rId185" ref="F209"/>
    <hyperlink r:id="rId186" ref="F210"/>
    <hyperlink r:id="rId187" ref="F211"/>
    <hyperlink r:id="rId188" ref="F212"/>
    <hyperlink r:id="rId189" ref="F213"/>
    <hyperlink r:id="rId190" ref="F214"/>
    <hyperlink r:id="rId191" ref="F215"/>
    <hyperlink r:id="rId192" ref="F216"/>
    <hyperlink r:id="rId193" ref="F217"/>
    <hyperlink r:id="rId194" ref="F218"/>
    <hyperlink r:id="rId195" ref="F219"/>
    <hyperlink r:id="rId196" ref="F220"/>
    <hyperlink r:id="rId197" ref="F221"/>
    <hyperlink r:id="rId198" ref="F222"/>
    <hyperlink r:id="rId199" ref="F223"/>
    <hyperlink r:id="rId200" ref="F224"/>
    <hyperlink r:id="rId201" ref="F225"/>
    <hyperlink r:id="rId202" ref="F226"/>
    <hyperlink r:id="rId203" ref="F227"/>
    <hyperlink r:id="rId204" ref="F228"/>
    <hyperlink r:id="rId205" ref="F229"/>
    <hyperlink r:id="rId206" ref="F230"/>
    <hyperlink r:id="rId207" ref="F231"/>
    <hyperlink r:id="rId208" ref="F232"/>
    <hyperlink r:id="rId209" ref="F233"/>
    <hyperlink r:id="rId210" ref="F234"/>
    <hyperlink r:id="rId211" ref="F235"/>
    <hyperlink r:id="rId212" ref="F236"/>
    <hyperlink r:id="rId213" ref="F237"/>
    <hyperlink r:id="rId214" ref="F238"/>
    <hyperlink r:id="rId215" ref="F239"/>
    <hyperlink r:id="rId216" ref="F240"/>
    <hyperlink r:id="rId217" ref="F241"/>
    <hyperlink r:id="rId218" ref="F242"/>
    <hyperlink r:id="rId219" ref="F243"/>
    <hyperlink r:id="rId220" ref="F244"/>
    <hyperlink r:id="rId221" ref="F245"/>
    <hyperlink r:id="rId222" ref="F246"/>
    <hyperlink r:id="rId223" ref="F247"/>
    <hyperlink r:id="rId224" ref="F248"/>
    <hyperlink r:id="rId225" ref="F249"/>
    <hyperlink r:id="rId226" ref="F250"/>
    <hyperlink r:id="rId227" ref="F251"/>
    <hyperlink r:id="rId228" ref="F252"/>
    <hyperlink r:id="rId229" ref="F254"/>
    <hyperlink r:id="rId230" ref="F255"/>
    <hyperlink r:id="rId231" ref="F256"/>
    <hyperlink r:id="rId232" ref="F257"/>
    <hyperlink r:id="rId233" ref="F258"/>
    <hyperlink r:id="rId234" ref="F259"/>
    <hyperlink r:id="rId235" ref="F260"/>
    <hyperlink r:id="rId236" ref="D261"/>
    <hyperlink r:id="rId237" ref="F261"/>
    <hyperlink r:id="rId238" ref="D262"/>
    <hyperlink r:id="rId239" ref="F262"/>
    <hyperlink r:id="rId240" ref="F263"/>
    <hyperlink r:id="rId241" ref="F264"/>
    <hyperlink r:id="rId242" ref="F265"/>
    <hyperlink r:id="rId243" ref="F266"/>
    <hyperlink r:id="rId244" ref="F267"/>
    <hyperlink r:id="rId245" ref="F268"/>
    <hyperlink r:id="rId246" ref="F269"/>
    <hyperlink r:id="rId247" ref="F270"/>
    <hyperlink r:id="rId248" ref="F272"/>
    <hyperlink r:id="rId249" ref="F273"/>
    <hyperlink r:id="rId250" ref="F274"/>
    <hyperlink r:id="rId251" ref="F275"/>
    <hyperlink r:id="rId252" ref="F276"/>
    <hyperlink r:id="rId253" ref="F277"/>
    <hyperlink r:id="rId254" ref="D278"/>
    <hyperlink r:id="rId255" ref="F278"/>
    <hyperlink r:id="rId256" ref="F279"/>
    <hyperlink r:id="rId257" ref="F280"/>
    <hyperlink r:id="rId258" ref="F283"/>
    <hyperlink r:id="rId259" ref="F284"/>
    <hyperlink r:id="rId260" ref="F285"/>
    <hyperlink r:id="rId261" ref="F286"/>
    <hyperlink r:id="rId262" ref="F287"/>
    <hyperlink r:id="rId263" ref="F288"/>
  </hyperlinks>
  <printOptions horizontalCentered="1"/>
  <pageMargins bottom="0.75" footer="0.0" header="0.0" left="0.25" right="0.25" top="0.75"/>
  <pageSetup fitToHeight="0" paperSize="9" orientation="landscape" pageOrder="overThenDown"/>
  <drawing r:id="rId264"/>
  <tableParts count="1">
    <tablePart r:id="rId26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5" t="s">
        <v>655</v>
      </c>
    </row>
    <row r="2">
      <c r="A2" s="15" t="s">
        <v>656</v>
      </c>
      <c r="B2" s="15"/>
    </row>
    <row r="3">
      <c r="A3" s="15" t="s">
        <v>657</v>
      </c>
      <c r="B3" s="15" t="s">
        <v>658</v>
      </c>
    </row>
    <row r="4">
      <c r="A4" s="43"/>
      <c r="B4" s="15"/>
    </row>
    <row r="5">
      <c r="B5" s="15"/>
    </row>
  </sheetData>
  <drawing r:id="rId1"/>
</worksheet>
</file>